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jsaProject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dmsp04\2 - CONTRATOS E LICITAÇÕES\CONTRATOS_DMSP\SENDO PROVIDENCIADOS\4 PE Portaria\"/>
    </mc:Choice>
  </mc:AlternateContent>
  <xr:revisionPtr revIDLastSave="0" documentId="13_ncr:1_{6A9F4DFB-1BD5-4758-AF8E-92A6C68A01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SUMO" sheetId="1" r:id="rId1"/>
    <sheet name="PORTARIA 12 X 36 DIURNO" sheetId="2" r:id="rId2"/>
    <sheet name="PORTARIA 12 X 36 NOTURNO" sheetId="3" r:id="rId3"/>
    <sheet name="PORTARIA 6 HORAS" sheetId="4" r:id="rId4"/>
    <sheet name="UNIFORMES" sheetId="5" r:id="rId5"/>
  </sheets>
  <definedNames>
    <definedName name="_xlnm.Print_Area" localSheetId="1">'PORTARIA 12 X 36 DIURNO'!$A$1:$G$149</definedName>
    <definedName name="_xlnm.Print_Area" localSheetId="2">'PORTARIA 12 X 36 NOTURNO'!$A$1:$G$148</definedName>
    <definedName name="_xlnm.Print_Area" localSheetId="3">'PORTARIA 6 HORAS'!$A$1:$G$147</definedName>
    <definedName name="_xlnm.Print_Area" localSheetId="4">UNIFORMES!$B$1:$I$15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5" l="1"/>
  <c r="I14" i="5" s="1"/>
  <c r="H13" i="5"/>
  <c r="I13" i="5" s="1"/>
  <c r="H12" i="5"/>
  <c r="I12" i="5" s="1"/>
  <c r="H11" i="5"/>
  <c r="I11" i="5" s="1"/>
  <c r="I10" i="5"/>
  <c r="H10" i="5"/>
  <c r="F3" i="5"/>
  <c r="D126" i="4"/>
  <c r="B126" i="4"/>
  <c r="B125" i="4"/>
  <c r="D124" i="4"/>
  <c r="D123" i="4"/>
  <c r="B123" i="4"/>
  <c r="B122" i="4"/>
  <c r="B121" i="4"/>
  <c r="B120" i="4"/>
  <c r="G99" i="4"/>
  <c r="F86" i="4"/>
  <c r="F85" i="4"/>
  <c r="F84" i="4"/>
  <c r="F82" i="4"/>
  <c r="A76" i="4"/>
  <c r="F75" i="4"/>
  <c r="B75" i="4"/>
  <c r="A75" i="4"/>
  <c r="B74" i="4"/>
  <c r="A74" i="4"/>
  <c r="F73" i="4"/>
  <c r="B73" i="4"/>
  <c r="A73" i="4"/>
  <c r="F72" i="4"/>
  <c r="B72" i="4"/>
  <c r="A72" i="4"/>
  <c r="F71" i="4"/>
  <c r="B71" i="4"/>
  <c r="A71" i="4"/>
  <c r="B70" i="4"/>
  <c r="B69" i="4"/>
  <c r="A69" i="4"/>
  <c r="G57" i="4"/>
  <c r="G64" i="4" s="1"/>
  <c r="G54" i="4"/>
  <c r="G53" i="4"/>
  <c r="A47" i="4"/>
  <c r="F46" i="4"/>
  <c r="B46" i="4"/>
  <c r="A46" i="4"/>
  <c r="F45" i="4"/>
  <c r="D45" i="4"/>
  <c r="B45" i="4"/>
  <c r="A45" i="4"/>
  <c r="F44" i="4"/>
  <c r="B44" i="4"/>
  <c r="A44" i="4"/>
  <c r="F43" i="4"/>
  <c r="B43" i="4"/>
  <c r="A43" i="4"/>
  <c r="F42" i="4"/>
  <c r="B42" i="4"/>
  <c r="A42" i="4"/>
  <c r="F41" i="4"/>
  <c r="B41" i="4"/>
  <c r="A41" i="4"/>
  <c r="F40" i="4"/>
  <c r="B40" i="4"/>
  <c r="A40" i="4"/>
  <c r="F39" i="4"/>
  <c r="B39" i="4"/>
  <c r="A39" i="4"/>
  <c r="F36" i="4"/>
  <c r="F28" i="4"/>
  <c r="G28" i="4" s="1"/>
  <c r="F25" i="4"/>
  <c r="G22" i="4"/>
  <c r="G21" i="4"/>
  <c r="E127" i="3"/>
  <c r="D127" i="3"/>
  <c r="B127" i="3"/>
  <c r="B126" i="3"/>
  <c r="E125" i="3"/>
  <c r="D125" i="3"/>
  <c r="E124" i="3"/>
  <c r="D124" i="3"/>
  <c r="B124" i="3"/>
  <c r="B123" i="3"/>
  <c r="B122" i="3"/>
  <c r="B121" i="3"/>
  <c r="G100" i="3"/>
  <c r="F87" i="3"/>
  <c r="F86" i="3"/>
  <c r="F85" i="3"/>
  <c r="F83" i="3"/>
  <c r="F76" i="3"/>
  <c r="F74" i="3"/>
  <c r="F72" i="3"/>
  <c r="E71" i="3"/>
  <c r="F70" i="3"/>
  <c r="G57" i="3"/>
  <c r="G54" i="3"/>
  <c r="G53" i="3"/>
  <c r="F45" i="3"/>
  <c r="F47" i="3" s="1"/>
  <c r="F36" i="3"/>
  <c r="F28" i="3"/>
  <c r="G28" i="3" s="1"/>
  <c r="D25" i="3"/>
  <c r="F25" i="3" s="1"/>
  <c r="G25" i="3" s="1"/>
  <c r="G24" i="3"/>
  <c r="G22" i="3"/>
  <c r="F131" i="2"/>
  <c r="F124" i="2"/>
  <c r="F122" i="4" s="1"/>
  <c r="F129" i="4" s="1"/>
  <c r="G101" i="2"/>
  <c r="F87" i="2"/>
  <c r="F86" i="2"/>
  <c r="F85" i="2"/>
  <c r="F83" i="2"/>
  <c r="F70" i="2"/>
  <c r="F69" i="4" s="1"/>
  <c r="G57" i="2"/>
  <c r="G54" i="2"/>
  <c r="G53" i="2"/>
  <c r="F47" i="2"/>
  <c r="F47" i="4" s="1"/>
  <c r="F45" i="2"/>
  <c r="F36" i="2"/>
  <c r="F25" i="2"/>
  <c r="G22" i="2"/>
  <c r="G21" i="2"/>
  <c r="F28" i="2" s="1"/>
  <c r="G28" i="2" s="1"/>
  <c r="G29" i="3" l="1"/>
  <c r="G70" i="3"/>
  <c r="G72" i="3"/>
  <c r="I15" i="5"/>
  <c r="F93" i="3"/>
  <c r="F90" i="3"/>
  <c r="F89" i="4"/>
  <c r="F92" i="4"/>
  <c r="G29" i="4"/>
  <c r="G69" i="4" s="1"/>
  <c r="F123" i="3"/>
  <c r="F130" i="3" s="1"/>
  <c r="F90" i="2"/>
  <c r="G29" i="2"/>
  <c r="G70" i="2"/>
  <c r="F75" i="2"/>
  <c r="F93" i="2"/>
  <c r="F74" i="4" l="1"/>
  <c r="G74" i="4" s="1"/>
  <c r="F75" i="3"/>
  <c r="G75" i="3" s="1"/>
  <c r="G72" i="2"/>
  <c r="F77" i="2"/>
  <c r="G73" i="3"/>
  <c r="G77" i="3" s="1"/>
  <c r="G112" i="3"/>
  <c r="G74" i="3"/>
  <c r="G52" i="3"/>
  <c r="G58" i="3" s="1"/>
  <c r="G65" i="3" s="1"/>
  <c r="G34" i="3"/>
  <c r="G33" i="3"/>
  <c r="G36" i="3" s="1"/>
  <c r="G40" i="3" s="1"/>
  <c r="G39" i="4"/>
  <c r="G72" i="4"/>
  <c r="G113" i="2"/>
  <c r="G52" i="2"/>
  <c r="G58" i="2" s="1"/>
  <c r="G34" i="2"/>
  <c r="G74" i="2"/>
  <c r="G76" i="2" s="1"/>
  <c r="G33" i="2"/>
  <c r="G73" i="2"/>
  <c r="L29" i="2"/>
  <c r="G42" i="4"/>
  <c r="G43" i="4"/>
  <c r="G111" i="4"/>
  <c r="G75" i="4"/>
  <c r="G73" i="4"/>
  <c r="G71" i="4"/>
  <c r="G76" i="4" s="1"/>
  <c r="G34" i="4"/>
  <c r="G33" i="4"/>
  <c r="G36" i="4" s="1"/>
  <c r="G41" i="4"/>
  <c r="G106" i="2"/>
  <c r="G110" i="2" s="1"/>
  <c r="G117" i="2" s="1"/>
  <c r="G146" i="2" s="1"/>
  <c r="G105" i="3"/>
  <c r="G109" i="3" s="1"/>
  <c r="G116" i="3" s="1"/>
  <c r="G145" i="3" s="1"/>
  <c r="G104" i="4"/>
  <c r="G108" i="4" s="1"/>
  <c r="G115" i="4" s="1"/>
  <c r="G144" i="4" s="1"/>
  <c r="G76" i="3"/>
  <c r="G114" i="3" l="1"/>
  <c r="G143" i="3" s="1"/>
  <c r="I77" i="3"/>
  <c r="I76" i="4"/>
  <c r="G113" i="4"/>
  <c r="G142" i="4" s="1"/>
  <c r="G80" i="4"/>
  <c r="G45" i="3"/>
  <c r="F77" i="3"/>
  <c r="F76" i="4"/>
  <c r="G140" i="4"/>
  <c r="G46" i="3"/>
  <c r="G39" i="3"/>
  <c r="G47" i="3" s="1"/>
  <c r="G64" i="3" s="1"/>
  <c r="G81" i="3"/>
  <c r="G43" i="3"/>
  <c r="G65" i="2"/>
  <c r="L32" i="2"/>
  <c r="G41" i="3"/>
  <c r="G141" i="3"/>
  <c r="G42" i="3"/>
  <c r="G62" i="4"/>
  <c r="I36" i="4"/>
  <c r="G46" i="4"/>
  <c r="G75" i="2"/>
  <c r="G77" i="2" s="1"/>
  <c r="G63" i="3"/>
  <c r="I36" i="3"/>
  <c r="G44" i="4"/>
  <c r="G45" i="4"/>
  <c r="G142" i="2"/>
  <c r="G36" i="2"/>
  <c r="G40" i="4"/>
  <c r="G47" i="4" s="1"/>
  <c r="G63" i="4" s="1"/>
  <c r="G44" i="3"/>
  <c r="I77" i="2" l="1"/>
  <c r="G115" i="2"/>
  <c r="G144" i="2" s="1"/>
  <c r="I43" i="3"/>
  <c r="I39" i="3"/>
  <c r="I46" i="3"/>
  <c r="I45" i="3"/>
  <c r="I41" i="3"/>
  <c r="I42" i="3"/>
  <c r="I44" i="3"/>
  <c r="I40" i="3"/>
  <c r="G66" i="3"/>
  <c r="G113" i="3" s="1"/>
  <c r="G63" i="2"/>
  <c r="I36" i="2"/>
  <c r="L30" i="2"/>
  <c r="G46" i="2"/>
  <c r="G43" i="2"/>
  <c r="G81" i="2"/>
  <c r="G39" i="2"/>
  <c r="G42" i="2"/>
  <c r="G40" i="2"/>
  <c r="G41" i="2"/>
  <c r="G44" i="2"/>
  <c r="G45" i="2"/>
  <c r="G65" i="4"/>
  <c r="G112" i="4" s="1"/>
  <c r="G88" i="4"/>
  <c r="G86" i="4"/>
  <c r="G84" i="4"/>
  <c r="G91" i="4"/>
  <c r="G92" i="4" s="1"/>
  <c r="G82" i="4"/>
  <c r="I40" i="4"/>
  <c r="I46" i="4"/>
  <c r="I43" i="4"/>
  <c r="I41" i="4"/>
  <c r="I44" i="4"/>
  <c r="I39" i="4"/>
  <c r="I47" i="4" s="1"/>
  <c r="J146" i="4" s="1"/>
  <c r="I45" i="4"/>
  <c r="I42" i="4"/>
  <c r="G85" i="3"/>
  <c r="G83" i="3"/>
  <c r="G89" i="3"/>
  <c r="G92" i="3"/>
  <c r="G93" i="3" s="1"/>
  <c r="G87" i="3"/>
  <c r="I6" i="1" l="1"/>
  <c r="I44" i="2"/>
  <c r="I40" i="2"/>
  <c r="I43" i="2"/>
  <c r="I39" i="2"/>
  <c r="I46" i="2"/>
  <c r="I45" i="2"/>
  <c r="I41" i="2"/>
  <c r="I42" i="2"/>
  <c r="I47" i="3"/>
  <c r="J147" i="3" s="1"/>
  <c r="G141" i="4"/>
  <c r="G47" i="2"/>
  <c r="G90" i="3"/>
  <c r="G94" i="3" s="1"/>
  <c r="G99" i="3" s="1"/>
  <c r="G101" i="3" s="1"/>
  <c r="G115" i="3" s="1"/>
  <c r="G89" i="4"/>
  <c r="G93" i="4" s="1"/>
  <c r="G98" i="4" s="1"/>
  <c r="G100" i="4" s="1"/>
  <c r="G114" i="4" s="1"/>
  <c r="G142" i="3"/>
  <c r="G85" i="2"/>
  <c r="G92" i="2"/>
  <c r="G93" i="2" s="1"/>
  <c r="G83" i="2"/>
  <c r="G87" i="2"/>
  <c r="G89" i="2"/>
  <c r="G143" i="4" l="1"/>
  <c r="G116" i="4"/>
  <c r="G120" i="4"/>
  <c r="G144" i="3"/>
  <c r="G117" i="3"/>
  <c r="G121" i="3"/>
  <c r="I47" i="2"/>
  <c r="J148" i="2" s="1"/>
  <c r="I4" i="1"/>
  <c r="G90" i="2"/>
  <c r="G94" i="2"/>
  <c r="G100" i="2" s="1"/>
  <c r="G102" i="2" s="1"/>
  <c r="G116" i="2" s="1"/>
  <c r="G145" i="2" s="1"/>
  <c r="G64" i="2"/>
  <c r="G66" i="2" s="1"/>
  <c r="G114" i="2" s="1"/>
  <c r="L31" i="2"/>
  <c r="L33" i="2" s="1"/>
  <c r="I5" i="1" l="1"/>
  <c r="I7" i="1"/>
  <c r="G143" i="2"/>
  <c r="G118" i="2"/>
  <c r="G122" i="2"/>
  <c r="G132" i="4"/>
  <c r="G134" i="4" s="1"/>
  <c r="G136" i="4" s="1"/>
  <c r="G122" i="4" s="1"/>
  <c r="G127" i="4" s="1"/>
  <c r="G145" i="4" s="1"/>
  <c r="G146" i="4" s="1"/>
  <c r="G121" i="4"/>
  <c r="G122" i="3"/>
  <c r="G128" i="3" s="1"/>
  <c r="G146" i="3" s="1"/>
  <c r="G147" i="3" s="1"/>
  <c r="G133" i="3"/>
  <c r="G135" i="3" s="1"/>
  <c r="G137" i="3" s="1"/>
  <c r="G123" i="3" s="1"/>
  <c r="F4" i="1" l="1"/>
  <c r="G4" i="1" s="1"/>
  <c r="G148" i="3"/>
  <c r="K147" i="3"/>
  <c r="G147" i="4"/>
  <c r="F6" i="1"/>
  <c r="G6" i="1" s="1"/>
  <c r="J6" i="1" s="1"/>
  <c r="K146" i="4"/>
  <c r="G123" i="2"/>
  <c r="G134" i="2" s="1"/>
  <c r="G136" i="2" s="1"/>
  <c r="G138" i="2" s="1"/>
  <c r="G124" i="2" s="1"/>
  <c r="G129" i="2" s="1"/>
  <c r="G147" i="2" s="1"/>
  <c r="G148" i="2" s="1"/>
  <c r="G149" i="2" l="1"/>
  <c r="F5" i="1"/>
  <c r="G5" i="1" s="1"/>
  <c r="J5" i="1" s="1"/>
  <c r="K148" i="2"/>
  <c r="G7" i="1"/>
  <c r="J4" i="1"/>
  <c r="G8" i="1" l="1"/>
  <c r="J7" i="1"/>
</calcChain>
</file>

<file path=xl/sharedStrings.xml><?xml version="1.0" encoding="utf-8"?>
<sst xmlns="http://schemas.openxmlformats.org/spreadsheetml/2006/main" count="677" uniqueCount="194">
  <si>
    <t>PLANILHA</t>
  </si>
  <si>
    <t>DESCRIÇÕES DOS POSTOS</t>
  </si>
  <si>
    <t>Nº POSTOS</t>
  </si>
  <si>
    <t>QTD PORTEIROS</t>
  </si>
  <si>
    <t>VALOR UNIT POR FUNCIONARIO</t>
  </si>
  <si>
    <t>PREÇO MENSAL DO POSTO (R$)</t>
  </si>
  <si>
    <t>Retenção Mensal</t>
  </si>
  <si>
    <t>(A)</t>
  </si>
  <si>
    <t>(B)</t>
  </si>
  <si>
    <t>Segunda-feira a domingo, 2 (dois) porteiros para suprirem o posto, respectivamente nos horários de 19h às 07h, em escala de 12h x 36h.</t>
  </si>
  <si>
    <t>Segunda-feira a domingo, 6 (seis) porteiros para suprirem o posto, respectivamente nos horários de 07h às 19h, em escala de 12h x 36h.</t>
  </si>
  <si>
    <t>Segunda-feira a sexta-feira, 03 (três) porteiros para suprirem o posto, respectivamente nos horários de: 06h às 12, de 10h às 16h e de 13h às 19h (6 horas diárias para cada porteiro).</t>
  </si>
  <si>
    <t>PREÇO GLOBAL MENSAL (D)</t>
  </si>
  <si>
    <t>PREÇO ANUAL DOS POSTOS (D X 24 MESES)</t>
  </si>
  <si>
    <t xml:space="preserve"> PLANILHA DE CUSTOS E FORMAÇÃO DO PREÇO - PORTARIA ESCALA 12 X 36 DIURNO</t>
  </si>
  <si>
    <t>EMPRESA:</t>
  </si>
  <si>
    <t>CONTRATO Nº:</t>
  </si>
  <si>
    <t>OBJETO DA LICITAÇÃO: Contratação de empresa especializada para prestação de serviços de portaria com disponibilização de mão de obra para atendimento às unidades da CESAMA.</t>
  </si>
  <si>
    <t>DATA DE APRESENTAÇÃO DA PROPOSTA:</t>
  </si>
  <si>
    <t xml:space="preserve">PROCESSO: </t>
  </si>
  <si>
    <r>
      <rPr>
        <b/>
        <sz val="11"/>
        <rFont val="Calibri"/>
        <scheme val="minor"/>
      </rPr>
      <t>LOCAL DE EXECUÇÃO DOS SERVIÇOS:</t>
    </r>
    <r>
      <rPr>
        <sz val="11"/>
        <rFont val="Calibri"/>
        <scheme val="minor"/>
      </rPr>
      <t xml:space="preserve"> Serviços serão nas localidades previstas no Termo de Referência.</t>
    </r>
  </si>
  <si>
    <t xml:space="preserve">INSTRUMENTO COLETIVO DE TRABALHO: </t>
  </si>
  <si>
    <t>DISCRIMINAÇÃO DOS SERVIÇOS - DADOS REFERENTES À CONTRATAÇÃO</t>
  </si>
  <si>
    <t>Tipo de Serviço</t>
  </si>
  <si>
    <t>Portaria</t>
  </si>
  <si>
    <t>Classificação Brasileira de Ocupações (CBO)</t>
  </si>
  <si>
    <t>5174-10</t>
  </si>
  <si>
    <t>Categoria Profissional</t>
  </si>
  <si>
    <t xml:space="preserve">Categoria do empregado </t>
  </si>
  <si>
    <t>Porteiro/Vigia/Controlador de Acesso</t>
  </si>
  <si>
    <t>Data base da categoria</t>
  </si>
  <si>
    <t xml:space="preserve">Número de Meses da execução contratual </t>
  </si>
  <si>
    <t>Valor do salário normativo da Categoria (MG004343/2024)</t>
  </si>
  <si>
    <t>Módulo 1: Composição da remuneração</t>
  </si>
  <si>
    <t>1.1</t>
  </si>
  <si>
    <t>Composição da Remuneração</t>
  </si>
  <si>
    <t>Valor (R$)</t>
  </si>
  <si>
    <t>A</t>
  </si>
  <si>
    <t>Salário Normativo da Categoria Profissional</t>
  </si>
  <si>
    <t>Dias  trabalho-mês</t>
  </si>
  <si>
    <t>B</t>
  </si>
  <si>
    <t>Adicional de  Insalubridade (SM)</t>
  </si>
  <si>
    <t>Grau Máx</t>
  </si>
  <si>
    <t>C</t>
  </si>
  <si>
    <t>Adicional de perículosidade (SB)</t>
  </si>
  <si>
    <t>D</t>
  </si>
  <si>
    <t>Adicional noturno</t>
  </si>
  <si>
    <t xml:space="preserve"> </t>
  </si>
  <si>
    <t>E</t>
  </si>
  <si>
    <t>Hora noturna reduzida</t>
  </si>
  <si>
    <t>H Not reduz p/ dia:</t>
  </si>
  <si>
    <t>Horas not red/mês:</t>
  </si>
  <si>
    <t>F</t>
  </si>
  <si>
    <t xml:space="preserve">Intervalo Intrajornada laborado </t>
  </si>
  <si>
    <t>G</t>
  </si>
  <si>
    <t>Descanso semanal remunerado</t>
  </si>
  <si>
    <t>H</t>
  </si>
  <si>
    <t>Horas IN ITINERE</t>
  </si>
  <si>
    <t>Horas de desloc. (mês)</t>
  </si>
  <si>
    <t>Valor hora/homem</t>
  </si>
  <si>
    <t>Total da Remuneração</t>
  </si>
  <si>
    <t>Módulo 2 - Encargos e Benefícios Anuais, Mensais e Diários</t>
  </si>
  <si>
    <t>2.1</t>
  </si>
  <si>
    <t>13º Salário e Adicional de Férias</t>
  </si>
  <si>
    <t>Percentual (%)</t>
  </si>
  <si>
    <t>Valor(R$)</t>
  </si>
  <si>
    <t>13º (décimo terceiro salário)</t>
  </si>
  <si>
    <t>Férias e Adicional de Férias</t>
  </si>
  <si>
    <t>Total</t>
  </si>
  <si>
    <t>2.2</t>
  </si>
  <si>
    <t>Encargos Previdenciários (GPS), Fundo de Garantia por Tempo de Serviço</t>
  </si>
  <si>
    <t>INSS ( art 22, inc I Lei 8.212/91)</t>
  </si>
  <si>
    <t>SESI OU SESC (art 30 Lei 8.036/90)</t>
  </si>
  <si>
    <t xml:space="preserve">SENAI OU SENAC (art  30 Dec Lei  2.318/86) </t>
  </si>
  <si>
    <t>INCRA (art 1 e 2 Decr Lei 1146/70)</t>
  </si>
  <si>
    <t>Salário educação (art. 15, da Lei nº 9.424/96; do art. 2º do Decr 3.142/99; e art. 212, § 5º da CF)</t>
  </si>
  <si>
    <t>FGTS (art 15 Lei nº 8.030/90)</t>
  </si>
  <si>
    <t>RAT</t>
  </si>
  <si>
    <t>FAP</t>
  </si>
  <si>
    <t>SEBRAE ( Lei 8.029/90)</t>
  </si>
  <si>
    <t>Nota 1: Para formar a base de cáculo da tabela 2.2 foram considerados os valores totais das tabelas 1.1 e 2.1</t>
  </si>
  <si>
    <t>2.3</t>
  </si>
  <si>
    <t>Benefícios Mensais e Diários</t>
  </si>
  <si>
    <t>Vale transporte (Dec 1.438/21)</t>
  </si>
  <si>
    <t xml:space="preserve">Auxílio alimentação </t>
  </si>
  <si>
    <t xml:space="preserve">Seguro de vida em grupo </t>
  </si>
  <si>
    <t xml:space="preserve">Auxílio Saúde </t>
  </si>
  <si>
    <t xml:space="preserve">Programa de Qualificação do Trabalhador </t>
  </si>
  <si>
    <t>Indenização intrajornada</t>
  </si>
  <si>
    <t>Total de Benefícios mensais e diários</t>
  </si>
  <si>
    <t>Nota 2: Tarifa no valor de R$ 3,75</t>
  </si>
  <si>
    <t>Quadro Resumo do Módulo 2 - Encargos e Benefícios anuais, mensais e diários</t>
  </si>
  <si>
    <t>GPS, FGTS e outras contribuições</t>
  </si>
  <si>
    <t>Total Quadro Resumo do Módulo 2</t>
  </si>
  <si>
    <t>Módulo 3 - Provisão para Rescisão</t>
  </si>
  <si>
    <t>Provisão para rescisão</t>
  </si>
  <si>
    <t>Aviso Prévio Indenizado - API</t>
  </si>
  <si>
    <t>Percentual de ocorrência anual</t>
  </si>
  <si>
    <t>Incidência do FGTS sobre Aviso Prévio indenizado - API</t>
  </si>
  <si>
    <t>Multa do FGTS sobre Aviso Prévio indenizado - API</t>
  </si>
  <si>
    <t>Aviso prévio trabalhado - APT</t>
  </si>
  <si>
    <t>Incidência dos encargos do submódulo 2.2 sobre Aviso Prévio Trabalhado</t>
  </si>
  <si>
    <t>Multa do FGTS sobre Aviso Prévio Trabalhado</t>
  </si>
  <si>
    <t>Módulo 4 - Custo de Reposição do Profissional Ausente</t>
  </si>
  <si>
    <t>4.1</t>
  </si>
  <si>
    <t>Submódulo 4.1 - Substituição em Ausências Legais</t>
  </si>
  <si>
    <t>Base de cálculo para o custo do profissional ausente (MÓDULO 1 + SUBMÓDULOS 2.1 E 2.3 + MÓDULO 3)</t>
  </si>
  <si>
    <t>Substituto na cobertura de férias</t>
  </si>
  <si>
    <t>Substituto nas ausências legais</t>
  </si>
  <si>
    <t>Dias de ocorrência por ano</t>
  </si>
  <si>
    <t>Substituto na Cobertura de Licença-Paternidade</t>
  </si>
  <si>
    <t>dias de afastamento</t>
  </si>
  <si>
    <t>Substituto na ausência por acidente de trabalho</t>
  </si>
  <si>
    <t xml:space="preserve">dias afastamento </t>
  </si>
  <si>
    <t>Substituto na cobertura de ausência por doença</t>
  </si>
  <si>
    <t>Incidência dos Encargos do Submódulo 2.2 sobre as ausências legais</t>
  </si>
  <si>
    <t>Substituto Afastamento Maternidade</t>
  </si>
  <si>
    <t>Incidência dos Encargos so Submódulo 2.2 sobre o Afastamento Maternidade</t>
  </si>
  <si>
    <t>Total do Submódulo 4.1</t>
  </si>
  <si>
    <t>4.2</t>
  </si>
  <si>
    <t>Substituto na  Intrajornada</t>
  </si>
  <si>
    <t>Substituto nas cobertura de Intervalo para repouso ou alimentação</t>
  </si>
  <si>
    <t>Quadro Resumo do Módulo 4 - Custo de Reposição do Profissional Ausente</t>
  </si>
  <si>
    <t xml:space="preserve">Substituto nas Ausências Legais </t>
  </si>
  <si>
    <t xml:space="preserve">Substituto na Intrajornada </t>
  </si>
  <si>
    <t xml:space="preserve">Módulo 5 - Insumos Diversos </t>
  </si>
  <si>
    <t>Insumos Diversos</t>
  </si>
  <si>
    <t>Uniformes e EPIs</t>
  </si>
  <si>
    <t>Equipamentos</t>
  </si>
  <si>
    <t>Materiais</t>
  </si>
  <si>
    <t>Ponto Eletrônico</t>
  </si>
  <si>
    <t xml:space="preserve">Total </t>
  </si>
  <si>
    <t>Mão de obra vinculada à execução contratual (valor por empregado) – Custos  diretos</t>
  </si>
  <si>
    <t>Módulo 1 - Composição da remuneração</t>
  </si>
  <si>
    <t>Módulo 3 -  Provisão para Rescisão</t>
  </si>
  <si>
    <t>Custo Direto: Subtotal (A+B+C+D+E)</t>
  </si>
  <si>
    <t>Módulo 6 : Custos Indiretos, Tributos e Lucro</t>
  </si>
  <si>
    <t>Custos Indiretos, Tributos e Lucro</t>
  </si>
  <si>
    <t>Custos indiretos / Despesas Administrativas e Operacionais</t>
  </si>
  <si>
    <t>Lucro</t>
  </si>
  <si>
    <t>Tributos</t>
  </si>
  <si>
    <t>c.1 - Tributos Federais</t>
  </si>
  <si>
    <t>PIS:</t>
  </si>
  <si>
    <t>COFINS:</t>
  </si>
  <si>
    <t>c.2 - Tributos Estaduais</t>
  </si>
  <si>
    <t>c.3 - Tributos Municipais</t>
  </si>
  <si>
    <t>ISSQN: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</si>
  <si>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</si>
  <si>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</si>
  <si>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</si>
  <si>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</si>
  <si>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</si>
  <si>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</si>
  <si>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</si>
  <si>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QUADRO-RESUMO DO CUSTO POR EMPREGADO</t>
  </si>
  <si>
    <t>Mão de obra vinculada à execução contratual (valor por empregado)</t>
  </si>
  <si>
    <t>(R$)</t>
  </si>
  <si>
    <t>Módulo 6 - Custos indiretos, tributos e lucro</t>
  </si>
  <si>
    <t>VALOR TOTAL MENSAL - POR EMPREGADO</t>
  </si>
  <si>
    <t>Total retenção</t>
  </si>
  <si>
    <t>VALOR TOTAL MENSAL - 4 EMPREGADOS</t>
  </si>
  <si>
    <t xml:space="preserve">Vale transporte (Dec 1.438/21) </t>
  </si>
  <si>
    <t>Auxílio Saúde</t>
  </si>
  <si>
    <t>Percentual de ocorrência anual (Resolução 98/2009 CNJ)</t>
  </si>
  <si>
    <t>Aviso prévio trabalhado - APT (Acórdão TCU 1.586/2018)</t>
  </si>
  <si>
    <t>VALOR TOTAL MENSAL - 2 EMPREGADOS</t>
  </si>
  <si>
    <t xml:space="preserve"> PLANILHA DE CUSTOS E FORMAÇÃO DO PREÇO - PORTARIA 6 HORAS</t>
  </si>
  <si>
    <r>
      <t>LOCAL DE EXECUÇÃO DOS SERVIÇOS:</t>
    </r>
    <r>
      <rPr>
        <sz val="10"/>
        <rFont val="Arial"/>
      </rPr>
      <t xml:space="preserve"> Serviços serão nas localidades previstas no Termo de Referência.</t>
    </r>
  </si>
  <si>
    <t>INSTRUMENTO COLETIVO DE TRABALHO:</t>
  </si>
  <si>
    <t>Valor do salário normativo da Categoria  (MG004343/2024)</t>
  </si>
  <si>
    <t>Salário Proporcional (30 HORAS)</t>
  </si>
  <si>
    <t>Dias trabalho-mês</t>
  </si>
  <si>
    <t>Seguro de vida em grupo</t>
  </si>
  <si>
    <t>.</t>
  </si>
  <si>
    <t>VALOR TOTAL MENSAL - 3 EMPREGADOS</t>
  </si>
  <si>
    <t>Base de Cálculo</t>
  </si>
  <si>
    <t>Alíquota</t>
  </si>
  <si>
    <t>Valor</t>
  </si>
  <si>
    <t>Seguro de Vida</t>
  </si>
  <si>
    <t>ITEM</t>
  </si>
  <si>
    <t>ESPECIFICAÇÃO DO ITEM</t>
  </si>
  <si>
    <t>PERIODICIDADE</t>
  </si>
  <si>
    <t>QTD.</t>
  </si>
  <si>
    <t>V. UNIT</t>
  </si>
  <si>
    <t>V. TOTAL</t>
  </si>
  <si>
    <t xml:space="preserve"> CUSTO MENSAL</t>
  </si>
  <si>
    <t>CALÇA</t>
  </si>
  <si>
    <t>SEMESTRAL</t>
  </si>
  <si>
    <t>CALÇADO</t>
  </si>
  <si>
    <t>CAMISETA</t>
  </si>
  <si>
    <t>CASACO</t>
  </si>
  <si>
    <t>ANUAL</t>
  </si>
  <si>
    <t>CRACHÁ DE IDENTIFICAÇÃO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</si>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</sst>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(&quot;R$&quot;* #,##0.00_);_(&quot;R$&quot;* \(#,##0.00\);_(&quot;R$&quot;* &quot;-&quot;??_);_(@_)"/>
    <numFmt numFmtId="165" formatCode="[$R$-416]\ #,##0.00"/>
    <numFmt numFmtId="166" formatCode="_-&quot;R$&quot;* #,##0.00_-;\-&quot;R$&quot;* #,##0.00_-;_-&quot;R$&quot;* &quot;-&quot;??_-;_-@_-"/>
    <numFmt numFmtId="167" formatCode="&quot;R$ &quot;#,##0.00_);[Red]\(&quot;R$ &quot;#,##0.00\)"/>
    <numFmt numFmtId="168" formatCode="#,##0.00;[Red]#,##0.00"/>
    <numFmt numFmtId="169" formatCode="0.0%"/>
    <numFmt numFmtId="170" formatCode="&quot;R$ &quot;#,##0.00"/>
    <numFmt numFmtId="171" formatCode="[$R$-416]\ #,##0.00;[Red]\-[$R$-416]\ #,##0.00"/>
    <numFmt numFmtId="172" formatCode="#,##0.00\ ;[Red]\-#,##0.00\ "/>
    <numFmt numFmtId="173" formatCode="_-[$R$-416]\ * #,##0.00_-;\-[$R$-416]\ * #,##0.00_-;_-[$R$-416]\ * &quot;-&quot;??_-;_-@_-"/>
    <numFmt numFmtId="174" formatCode="0.000%"/>
    <numFmt numFmtId="175" formatCode="[$R$-416]&quot; &quot;#,##0.000"/>
    <numFmt numFmtId="176" formatCode="0.00000%"/>
  </numFmts>
  <fonts count="21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sz val="11"/>
      <name val="Arial"/>
    </font>
    <font>
      <sz val="10"/>
      <name val="Arial"/>
    </font>
    <font>
      <b/>
      <sz val="12"/>
      <name val="Arial"/>
    </font>
    <font>
      <b/>
      <sz val="10"/>
      <name val="Arial"/>
    </font>
    <font>
      <b/>
      <sz val="11"/>
      <color theme="0"/>
      <name val="Arial"/>
    </font>
    <font>
      <b/>
      <sz val="11"/>
      <color theme="0"/>
      <name val="Calibri"/>
      <scheme val="minor"/>
    </font>
    <font>
      <b/>
      <sz val="9"/>
      <name val="Arial"/>
    </font>
    <font>
      <sz val="9"/>
      <name val="Arial"/>
    </font>
    <font>
      <b/>
      <sz val="11"/>
      <name val="Arial"/>
    </font>
    <font>
      <b/>
      <u/>
      <sz val="10"/>
      <name val="Arial"/>
    </font>
    <font>
      <sz val="7"/>
      <name val="Arial"/>
    </font>
    <font>
      <b/>
      <sz val="11"/>
      <color theme="1"/>
      <name val="Calibri"/>
      <scheme val="minor"/>
    </font>
    <font>
      <b/>
      <sz val="10"/>
      <color theme="1"/>
      <name val="Arial"/>
    </font>
    <font>
      <sz val="1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  <scheme val="minor"/>
    </font>
    <font>
      <b/>
      <sz val="11"/>
      <name val="Calibri"/>
      <scheme val="minor"/>
    </font>
    <font>
      <sz val="11"/>
      <name val="Calibri"/>
      <scheme val="minor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solid">
        <fgColor theme="2"/>
        <bgColor theme="2"/>
      </patternFill>
    </fill>
    <fill>
      <patternFill patternType="solid">
        <fgColor theme="4" tint="-0.499984740745262"/>
        <bgColor theme="4" tint="-0.499984740745262"/>
      </patternFill>
    </fill>
    <fill>
      <patternFill patternType="solid">
        <fgColor theme="2" tint="-9.9978637043366805E-2"/>
        <bgColor theme="2" tint="-9.9978637043366805E-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2"/>
        <bgColor theme="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5"/>
        <bgColor indexed="5"/>
      </patternFill>
    </fill>
  </fills>
  <borders count="5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theme="1"/>
      </bottom>
      <diagonal/>
    </border>
  </borders>
  <cellStyleXfs count="3">
    <xf numFmtId="0" fontId="0" fillId="0" borderId="0"/>
    <xf numFmtId="44" fontId="18" fillId="0" borderId="0" applyFont="0" applyFill="0" applyBorder="0" applyProtection="0"/>
    <xf numFmtId="9" fontId="18" fillId="2" borderId="0" applyFont="0" applyFill="0" applyBorder="0"/>
  </cellStyleXfs>
  <cellXfs count="5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4" fillId="0" borderId="2" xfId="0" applyFont="1" applyBorder="1" applyProtection="1"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2" fillId="0" borderId="2" xfId="0" applyFont="1" applyBorder="1"/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justify" vertical="center" wrapTex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164" fontId="3" fillId="0" borderId="4" xfId="0" applyNumberFormat="1" applyFont="1" applyBorder="1" applyAlignment="1" applyProtection="1">
      <alignment vertical="center"/>
      <protection locked="0"/>
    </xf>
    <xf numFmtId="165" fontId="3" fillId="0" borderId="4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166" fontId="0" fillId="0" borderId="7" xfId="0" applyNumberFormat="1" applyBorder="1" applyAlignment="1">
      <alignment horizontal="center" vertical="center"/>
    </xf>
    <xf numFmtId="10" fontId="0" fillId="0" borderId="7" xfId="2" applyNumberFormat="1" applyFill="1" applyBorder="1" applyAlignment="1">
      <alignment horizontal="center" vertical="center"/>
    </xf>
    <xf numFmtId="10" fontId="0" fillId="0" borderId="0" xfId="0" applyNumberFormat="1"/>
    <xf numFmtId="0" fontId="5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 applyProtection="1">
      <alignment horizontal="justify" vertical="center" wrapText="1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164" fontId="3" fillId="3" borderId="4" xfId="0" applyNumberFormat="1" applyFont="1" applyFill="1" applyBorder="1" applyAlignment="1" applyProtection="1">
      <alignment vertical="center"/>
      <protection locked="0"/>
    </xf>
    <xf numFmtId="165" fontId="3" fillId="3" borderId="4" xfId="0" applyNumberFormat="1" applyFont="1" applyFill="1" applyBorder="1" applyAlignment="1" applyProtection="1">
      <alignment horizontal="center" vertical="center"/>
      <protection locked="0"/>
    </xf>
    <xf numFmtId="165" fontId="3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3" fillId="0" borderId="2" xfId="0" applyFont="1" applyBorder="1"/>
    <xf numFmtId="165" fontId="5" fillId="5" borderId="4" xfId="0" applyNumberFormat="1" applyFont="1" applyFill="1" applyBorder="1" applyAlignment="1" applyProtection="1">
      <alignment horizontal="center" vertical="center"/>
      <protection locked="0"/>
    </xf>
    <xf numFmtId="165" fontId="5" fillId="6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167" fontId="5" fillId="0" borderId="0" xfId="0" applyNumberFormat="1" applyFont="1" applyProtection="1">
      <protection locked="0"/>
    </xf>
    <xf numFmtId="164" fontId="3" fillId="0" borderId="0" xfId="0" applyNumberFormat="1" applyFont="1" applyProtection="1">
      <protection locked="0"/>
    </xf>
    <xf numFmtId="44" fontId="0" fillId="0" borderId="0" xfId="1"/>
    <xf numFmtId="165" fontId="5" fillId="0" borderId="0" xfId="0" applyNumberFormat="1" applyFont="1" applyProtection="1">
      <protection locked="0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3" fillId="0" borderId="0" xfId="0" applyNumberFormat="1" applyFont="1" applyAlignment="1" applyProtection="1">
      <alignment vertical="center"/>
      <protection locked="0"/>
    </xf>
    <xf numFmtId="164" fontId="5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2" fontId="3" fillId="0" borderId="0" xfId="0" applyNumberFormat="1" applyFont="1" applyAlignment="1" applyProtection="1">
      <alignment vertical="center"/>
      <protection locked="0"/>
    </xf>
    <xf numFmtId="10" fontId="3" fillId="0" borderId="0" xfId="0" applyNumberFormat="1" applyFont="1" applyAlignment="1" applyProtection="1">
      <alignment vertical="center"/>
      <protection locked="0"/>
    </xf>
    <xf numFmtId="44" fontId="3" fillId="0" borderId="0" xfId="0" applyNumberFormat="1" applyFont="1" applyAlignment="1">
      <alignment vertical="center"/>
    </xf>
    <xf numFmtId="10" fontId="3" fillId="0" borderId="0" xfId="0" applyNumberFormat="1" applyFont="1" applyProtection="1">
      <protection locked="0"/>
    </xf>
    <xf numFmtId="168" fontId="3" fillId="0" borderId="0" xfId="0" applyNumberFormat="1" applyFont="1" applyProtection="1">
      <protection locked="0"/>
    </xf>
    <xf numFmtId="164" fontId="3" fillId="0" borderId="0" xfId="0" applyNumberFormat="1" applyFont="1"/>
    <xf numFmtId="0" fontId="3" fillId="0" borderId="0" xfId="0" applyFont="1" applyAlignment="1" applyProtection="1">
      <alignment vertical="center"/>
      <protection locked="0"/>
    </xf>
    <xf numFmtId="169" fontId="3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>
      <alignment vertical="center" wrapText="1"/>
    </xf>
    <xf numFmtId="0" fontId="10" fillId="0" borderId="0" xfId="0" applyFont="1" applyProtection="1">
      <protection locked="0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8" fontId="3" fillId="0" borderId="0" xfId="0" applyNumberFormat="1" applyFont="1" applyAlignment="1" applyProtection="1">
      <alignment vertical="center"/>
      <protection locked="0"/>
    </xf>
    <xf numFmtId="170" fontId="3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0" fontId="5" fillId="0" borderId="0" xfId="0" applyFont="1"/>
    <xf numFmtId="10" fontId="5" fillId="0" borderId="0" xfId="0" applyNumberFormat="1" applyFont="1"/>
    <xf numFmtId="164" fontId="5" fillId="0" borderId="0" xfId="0" applyNumberFormat="1" applyFont="1"/>
    <xf numFmtId="0" fontId="0" fillId="0" borderId="0" xfId="0" applyAlignment="1">
      <alignment wrapText="1"/>
    </xf>
    <xf numFmtId="0" fontId="3" fillId="3" borderId="7" xfId="0" applyFont="1" applyFill="1" applyBorder="1" applyAlignment="1">
      <alignment horizontal="center"/>
    </xf>
    <xf numFmtId="0" fontId="3" fillId="3" borderId="15" xfId="0" applyFont="1" applyFill="1" applyBorder="1" applyAlignment="1" applyProtection="1">
      <alignment horizontal="left"/>
      <protection locked="0"/>
    </xf>
    <xf numFmtId="0" fontId="3" fillId="0" borderId="7" xfId="0" applyFont="1" applyBorder="1" applyAlignment="1">
      <alignment horizontal="center"/>
    </xf>
    <xf numFmtId="0" fontId="3" fillId="0" borderId="15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3" fillId="0" borderId="15" xfId="0" applyFont="1" applyBorder="1"/>
    <xf numFmtId="0" fontId="3" fillId="0" borderId="15" xfId="0" applyFont="1" applyBorder="1" applyAlignment="1" applyProtection="1">
      <alignment horizont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164" fontId="3" fillId="0" borderId="13" xfId="0" applyNumberFormat="1" applyFont="1" applyBorder="1" applyAlignment="1" applyProtection="1">
      <alignment horizontal="center"/>
      <protection locked="0"/>
    </xf>
    <xf numFmtId="0" fontId="5" fillId="0" borderId="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164" fontId="3" fillId="8" borderId="7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right" vertical="center"/>
    </xf>
    <xf numFmtId="164" fontId="3" fillId="3" borderId="7" xfId="0" applyNumberFormat="1" applyFont="1" applyFill="1" applyBorder="1" applyAlignment="1">
      <alignment horizontal="right" vertical="center"/>
    </xf>
    <xf numFmtId="171" fontId="5" fillId="3" borderId="7" xfId="0" applyNumberFormat="1" applyFont="1" applyFill="1" applyBorder="1" applyAlignment="1">
      <alignment vertical="center"/>
    </xf>
    <xf numFmtId="171" fontId="5" fillId="3" borderId="7" xfId="0" applyNumberFormat="1" applyFont="1" applyFill="1" applyBorder="1" applyAlignment="1">
      <alignment horizontal="center" vertical="center"/>
    </xf>
    <xf numFmtId="172" fontId="3" fillId="3" borderId="7" xfId="0" applyNumberFormat="1" applyFont="1" applyFill="1" applyBorder="1" applyAlignment="1">
      <alignment horizontal="center" vertical="center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172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 applyProtection="1">
      <alignment horizontal="right" vertical="center"/>
      <protection locked="0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3" fillId="0" borderId="15" xfId="0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73" fontId="0" fillId="0" borderId="0" xfId="0" applyNumberFormat="1"/>
    <xf numFmtId="44" fontId="0" fillId="0" borderId="0" xfId="0" applyNumberFormat="1"/>
    <xf numFmtId="0" fontId="3" fillId="3" borderId="15" xfId="0" applyFont="1" applyFill="1" applyBorder="1" applyAlignment="1">
      <alignment horizontal="center" vertical="center"/>
    </xf>
    <xf numFmtId="10" fontId="3" fillId="3" borderId="7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0" fontId="3" fillId="0" borderId="7" xfId="0" applyNumberFormat="1" applyFont="1" applyBorder="1" applyAlignment="1">
      <alignment horizontal="center" vertical="center"/>
    </xf>
    <xf numFmtId="10" fontId="5" fillId="0" borderId="7" xfId="0" applyNumberFormat="1" applyFont="1" applyBorder="1" applyAlignment="1">
      <alignment horizontal="center" vertical="center"/>
    </xf>
    <xf numFmtId="164" fontId="0" fillId="9" borderId="0" xfId="0" applyNumberFormat="1" applyFill="1"/>
    <xf numFmtId="10" fontId="5" fillId="3" borderId="15" xfId="0" applyNumberFormat="1" applyFont="1" applyFill="1" applyBorder="1" applyAlignment="1">
      <alignment horizontal="center" vertical="center"/>
    </xf>
    <xf numFmtId="164" fontId="5" fillId="3" borderId="15" xfId="0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 applyAlignment="1">
      <alignment horizontal="center" vertical="center"/>
    </xf>
    <xf numFmtId="166" fontId="0" fillId="0" borderId="0" xfId="0" applyNumberFormat="1"/>
    <xf numFmtId="173" fontId="3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2" fontId="3" fillId="8" borderId="7" xfId="0" applyNumberFormat="1" applyFont="1" applyFill="1" applyBorder="1" applyAlignment="1" applyProtection="1">
      <alignment horizontal="center" vertical="center"/>
      <protection locked="0"/>
    </xf>
    <xf numFmtId="10" fontId="3" fillId="8" borderId="7" xfId="0" applyNumberFormat="1" applyFont="1" applyFill="1" applyBorder="1" applyAlignment="1" applyProtection="1">
      <alignment horizontal="center" vertical="center"/>
      <protection locked="0"/>
    </xf>
    <xf numFmtId="10" fontId="5" fillId="3" borderId="7" xfId="0" applyNumberFormat="1" applyFont="1" applyFill="1" applyBorder="1" applyAlignment="1">
      <alignment horizontal="center" vertical="center"/>
    </xf>
    <xf numFmtId="166" fontId="0" fillId="9" borderId="0" xfId="0" applyNumberFormat="1" applyFill="1"/>
    <xf numFmtId="0" fontId="5" fillId="0" borderId="5" xfId="0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164" fontId="3" fillId="0" borderId="13" xfId="0" applyNumberFormat="1" applyFont="1" applyBorder="1" applyAlignment="1">
      <alignment horizontal="center" vertical="center"/>
    </xf>
    <xf numFmtId="44" fontId="3" fillId="0" borderId="7" xfId="0" applyNumberFormat="1" applyFont="1" applyBorder="1" applyAlignment="1">
      <alignment horizontal="center" vertical="center"/>
    </xf>
    <xf numFmtId="0" fontId="13" fillId="0" borderId="0" xfId="0" applyFont="1"/>
    <xf numFmtId="164" fontId="3" fillId="0" borderId="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3" fillId="3" borderId="7" xfId="0" applyFont="1" applyFill="1" applyBorder="1"/>
    <xf numFmtId="0" fontId="3" fillId="3" borderId="15" xfId="0" applyFont="1" applyFill="1" applyBorder="1" applyProtection="1">
      <protection locked="0"/>
    </xf>
    <xf numFmtId="164" fontId="3" fillId="3" borderId="7" xfId="0" applyNumberFormat="1" applyFont="1" applyFill="1" applyBorder="1" applyAlignment="1" applyProtection="1">
      <alignment horizontal="center"/>
      <protection locked="0"/>
    </xf>
    <xf numFmtId="0" fontId="3" fillId="0" borderId="7" xfId="0" applyFont="1" applyBorder="1"/>
    <xf numFmtId="164" fontId="3" fillId="0" borderId="7" xfId="0" applyNumberFormat="1" applyFont="1" applyBorder="1" applyAlignment="1" applyProtection="1">
      <alignment horizontal="center"/>
      <protection locked="0"/>
    </xf>
    <xf numFmtId="0" fontId="3" fillId="3" borderId="15" xfId="0" applyFont="1" applyFill="1" applyBorder="1"/>
    <xf numFmtId="10" fontId="3" fillId="3" borderId="15" xfId="0" applyNumberFormat="1" applyFont="1" applyFill="1" applyBorder="1" applyAlignment="1" applyProtection="1">
      <alignment horizontal="center"/>
      <protection locked="0"/>
    </xf>
    <xf numFmtId="168" fontId="3" fillId="3" borderId="15" xfId="0" applyNumberFormat="1" applyFont="1" applyFill="1" applyBorder="1" applyAlignment="1" applyProtection="1">
      <alignment horizontal="center"/>
      <protection locked="0"/>
    </xf>
    <xf numFmtId="164" fontId="3" fillId="3" borderId="15" xfId="0" applyNumberFormat="1" applyFont="1" applyFill="1" applyBorder="1" applyAlignment="1" applyProtection="1">
      <alignment horizontal="center"/>
      <protection locked="0"/>
    </xf>
    <xf numFmtId="0" fontId="3" fillId="3" borderId="15" xfId="0" applyFont="1" applyFill="1" applyBorder="1" applyAlignment="1">
      <alignment horizontal="center"/>
    </xf>
    <xf numFmtId="164" fontId="3" fillId="3" borderId="15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74" fontId="3" fillId="3" borderId="7" xfId="0" applyNumberFormat="1" applyFont="1" applyFill="1" applyBorder="1" applyAlignment="1">
      <alignment horizontal="center" vertical="center"/>
    </xf>
    <xf numFmtId="0" fontId="3" fillId="8" borderId="7" xfId="0" applyFont="1" applyFill="1" applyBorder="1" applyAlignment="1" applyProtection="1">
      <alignment horizontal="center" vertical="center"/>
      <protection locked="0"/>
    </xf>
    <xf numFmtId="164" fontId="3" fillId="3" borderId="12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/>
    </xf>
    <xf numFmtId="174" fontId="3" fillId="7" borderId="7" xfId="0" applyNumberFormat="1" applyFont="1" applyFill="1" applyBorder="1" applyAlignment="1">
      <alignment horizontal="center" vertical="center"/>
    </xf>
    <xf numFmtId="164" fontId="3" fillId="7" borderId="7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4" fontId="3" fillId="3" borderId="22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174" fontId="3" fillId="3" borderId="12" xfId="0" applyNumberFormat="1" applyFont="1" applyFill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left"/>
    </xf>
    <xf numFmtId="164" fontId="5" fillId="0" borderId="15" xfId="0" applyNumberFormat="1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vertical="center"/>
      <protection locked="0"/>
    </xf>
    <xf numFmtId="10" fontId="3" fillId="3" borderId="15" xfId="0" applyNumberFormat="1" applyFont="1" applyFill="1" applyBorder="1" applyAlignment="1" applyProtection="1">
      <alignment horizontal="center" vertical="center"/>
      <protection locked="0"/>
    </xf>
    <xf numFmtId="168" fontId="3" fillId="3" borderId="15" xfId="0" applyNumberFormat="1" applyFont="1" applyFill="1" applyBorder="1" applyAlignment="1" applyProtection="1">
      <alignment horizontal="center" vertical="center"/>
      <protection locked="0"/>
    </xf>
    <xf numFmtId="164" fontId="3" fillId="3" borderId="15" xfId="0" applyNumberFormat="1" applyFont="1" applyFill="1" applyBorder="1" applyAlignment="1" applyProtection="1">
      <alignment horizontal="center" vertical="center"/>
      <protection locked="0"/>
    </xf>
    <xf numFmtId="170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/>
      <protection locked="0"/>
    </xf>
    <xf numFmtId="164" fontId="3" fillId="0" borderId="15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0" xfId="0" applyFont="1" applyAlignment="1">
      <alignment horizontal="left"/>
    </xf>
    <xf numFmtId="164" fontId="5" fillId="0" borderId="25" xfId="0" applyNumberFormat="1" applyFont="1" applyBorder="1" applyAlignment="1">
      <alignment horizontal="center"/>
    </xf>
    <xf numFmtId="0" fontId="3" fillId="0" borderId="24" xfId="0" applyFont="1" applyBorder="1"/>
    <xf numFmtId="0" fontId="5" fillId="0" borderId="20" xfId="0" applyFont="1" applyBorder="1" applyAlignment="1">
      <alignment horizontal="center"/>
    </xf>
    <xf numFmtId="0" fontId="5" fillId="0" borderId="13" xfId="0" applyFont="1" applyBorder="1"/>
    <xf numFmtId="0" fontId="5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0" fontId="5" fillId="0" borderId="13" xfId="0" applyNumberFormat="1" applyFont="1" applyBorder="1" applyAlignment="1">
      <alignment horizontal="center"/>
    </xf>
    <xf numFmtId="164" fontId="5" fillId="0" borderId="21" xfId="0" applyNumberFormat="1" applyFont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5" xfId="0" applyFont="1" applyFill="1" applyBorder="1"/>
    <xf numFmtId="0" fontId="5" fillId="3" borderId="15" xfId="0" applyFont="1" applyFill="1" applyBorder="1" applyAlignment="1">
      <alignment horizontal="center"/>
    </xf>
    <xf numFmtId="10" fontId="5" fillId="3" borderId="15" xfId="0" applyNumberFormat="1" applyFont="1" applyFill="1" applyBorder="1" applyAlignment="1">
      <alignment horizontal="center"/>
    </xf>
    <xf numFmtId="164" fontId="5" fillId="3" borderId="16" xfId="0" applyNumberFormat="1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 vertical="center"/>
    </xf>
    <xf numFmtId="164" fontId="5" fillId="5" borderId="7" xfId="0" applyNumberFormat="1" applyFont="1" applyFill="1" applyBorder="1" applyAlignment="1">
      <alignment horizontal="center" vertical="center"/>
    </xf>
    <xf numFmtId="0" fontId="0" fillId="9" borderId="0" xfId="0" applyFill="1"/>
    <xf numFmtId="10" fontId="0" fillId="0" borderId="0" xfId="2" applyNumberFormat="1" applyFill="1"/>
    <xf numFmtId="0" fontId="5" fillId="6" borderId="7" xfId="0" applyFont="1" applyFill="1" applyBorder="1" applyAlignment="1">
      <alignment horizontal="center" vertical="center"/>
    </xf>
    <xf numFmtId="164" fontId="5" fillId="6" borderId="7" xfId="0" applyNumberFormat="1" applyFont="1" applyFill="1" applyBorder="1" applyAlignment="1">
      <alignment horizontal="center" vertical="center"/>
    </xf>
    <xf numFmtId="165" fontId="3" fillId="0" borderId="0" xfId="0" applyNumberFormat="1" applyFont="1"/>
    <xf numFmtId="2" fontId="3" fillId="0" borderId="0" xfId="0" applyNumberFormat="1" applyFont="1"/>
    <xf numFmtId="165" fontId="0" fillId="0" borderId="0" xfId="0" applyNumberFormat="1"/>
    <xf numFmtId="164" fontId="3" fillId="3" borderId="11" xfId="0" applyNumberFormat="1" applyFont="1" applyFill="1" applyBorder="1" applyAlignment="1">
      <alignment horizontal="right" vertical="center"/>
    </xf>
    <xf numFmtId="164" fontId="3" fillId="0" borderId="4" xfId="0" applyNumberFormat="1" applyFont="1" applyBorder="1" applyAlignment="1">
      <alignment vertical="center"/>
    </xf>
    <xf numFmtId="172" fontId="3" fillId="3" borderId="14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vertical="center"/>
    </xf>
    <xf numFmtId="165" fontId="5" fillId="0" borderId="0" xfId="0" applyNumberFormat="1" applyFont="1" applyAlignment="1" applyProtection="1">
      <alignment horizontal="center" vertical="center" wrapText="1"/>
      <protection locked="0"/>
    </xf>
    <xf numFmtId="175" fontId="5" fillId="0" borderId="0" xfId="0" applyNumberFormat="1" applyFont="1" applyAlignment="1" applyProtection="1">
      <alignment horizontal="center" wrapText="1"/>
      <protection locked="0"/>
    </xf>
    <xf numFmtId="164" fontId="3" fillId="0" borderId="12" xfId="0" applyNumberFormat="1" applyFont="1" applyBorder="1" applyAlignment="1">
      <alignment horizontal="right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75" fontId="14" fillId="0" borderId="0" xfId="0" applyNumberFormat="1" applyFont="1" applyAlignment="1">
      <alignment horizontal="center"/>
    </xf>
    <xf numFmtId="175" fontId="15" fillId="0" borderId="0" xfId="0" applyNumberFormat="1" applyFont="1" applyAlignment="1">
      <alignment horizontal="center"/>
    </xf>
    <xf numFmtId="4" fontId="0" fillId="0" borderId="0" xfId="0" applyNumberFormat="1"/>
    <xf numFmtId="164" fontId="5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0" fontId="3" fillId="3" borderId="13" xfId="0" applyFont="1" applyFill="1" applyBorder="1"/>
    <xf numFmtId="0" fontId="3" fillId="3" borderId="13" xfId="0" applyFont="1" applyFill="1" applyBorder="1" applyProtection="1">
      <protection locked="0"/>
    </xf>
    <xf numFmtId="10" fontId="3" fillId="3" borderId="13" xfId="0" applyNumberFormat="1" applyFont="1" applyFill="1" applyBorder="1" applyAlignment="1" applyProtection="1">
      <alignment horizontal="center"/>
      <protection locked="0"/>
    </xf>
    <xf numFmtId="168" fontId="3" fillId="3" borderId="13" xfId="0" applyNumberFormat="1" applyFont="1" applyFill="1" applyBorder="1" applyAlignment="1" applyProtection="1">
      <alignment horizontal="center"/>
      <protection locked="0"/>
    </xf>
    <xf numFmtId="164" fontId="3" fillId="3" borderId="13" xfId="0" applyNumberFormat="1" applyFont="1" applyFill="1" applyBorder="1" applyAlignment="1" applyProtection="1">
      <alignment horizontal="center"/>
      <protection locked="0"/>
    </xf>
    <xf numFmtId="0" fontId="3" fillId="7" borderId="11" xfId="0" applyFont="1" applyFill="1" applyBorder="1" applyAlignment="1">
      <alignment horizontal="center" vertical="center"/>
    </xf>
    <xf numFmtId="174" fontId="3" fillId="7" borderId="11" xfId="0" applyNumberFormat="1" applyFont="1" applyFill="1" applyBorder="1" applyAlignment="1">
      <alignment horizontal="center" vertical="center"/>
    </xf>
    <xf numFmtId="164" fontId="3" fillId="7" borderId="1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3" fillId="3" borderId="15" xfId="0" applyFont="1" applyFill="1" applyBorder="1" applyAlignment="1" applyProtection="1">
      <alignment horizontal="center"/>
      <protection locked="0"/>
    </xf>
    <xf numFmtId="0" fontId="3" fillId="3" borderId="13" xfId="0" applyFont="1" applyFill="1" applyBorder="1" applyAlignment="1" applyProtection="1">
      <alignment horizontal="center"/>
      <protection locked="0"/>
    </xf>
    <xf numFmtId="0" fontId="5" fillId="0" borderId="50" xfId="0" applyFont="1" applyBorder="1" applyAlignment="1">
      <alignment horizontal="center" vertical="center"/>
    </xf>
    <xf numFmtId="44" fontId="3" fillId="8" borderId="7" xfId="1" applyFont="1" applyFill="1" applyBorder="1" applyAlignment="1">
      <alignment horizontal="right" vertical="center"/>
    </xf>
    <xf numFmtId="0" fontId="5" fillId="3" borderId="12" xfId="0" applyFont="1" applyFill="1" applyBorder="1" applyAlignment="1">
      <alignment horizontal="center" vertical="center"/>
    </xf>
    <xf numFmtId="9" fontId="3" fillId="3" borderId="7" xfId="0" applyNumberFormat="1" applyFont="1" applyFill="1" applyBorder="1" applyAlignment="1">
      <alignment horizontal="center" vertical="center"/>
    </xf>
    <xf numFmtId="171" fontId="5" fillId="0" borderId="7" xfId="0" applyNumberFormat="1" applyFont="1" applyBorder="1" applyAlignment="1">
      <alignment vertical="center"/>
    </xf>
    <xf numFmtId="171" fontId="5" fillId="0" borderId="7" xfId="0" applyNumberFormat="1" applyFont="1" applyBorder="1" applyAlignment="1">
      <alignment horizontal="center" vertical="center"/>
    </xf>
    <xf numFmtId="0" fontId="5" fillId="3" borderId="7" xfId="0" applyFont="1" applyFill="1" applyBorder="1" applyAlignment="1" applyProtection="1">
      <alignment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164" fontId="3" fillId="3" borderId="7" xfId="0" applyNumberFormat="1" applyFont="1" applyFill="1" applyBorder="1" applyAlignment="1" applyProtection="1">
      <alignment horizontal="right" vertical="center"/>
      <protection locked="0"/>
    </xf>
    <xf numFmtId="44" fontId="3" fillId="0" borderId="7" xfId="1" applyFont="1" applyBorder="1" applyAlignment="1">
      <alignment horizontal="right" vertical="center"/>
    </xf>
    <xf numFmtId="44" fontId="3" fillId="3" borderId="7" xfId="1" applyFont="1" applyFill="1" applyBorder="1" applyAlignment="1">
      <alignment horizontal="right" vertical="center"/>
    </xf>
    <xf numFmtId="10" fontId="5" fillId="0" borderId="15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/>
    </xf>
    <xf numFmtId="164" fontId="3" fillId="3" borderId="5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left" vertical="center"/>
    </xf>
    <xf numFmtId="164" fontId="3" fillId="3" borderId="13" xfId="0" applyNumberFormat="1" applyFont="1" applyFill="1" applyBorder="1" applyAlignment="1">
      <alignment horizontal="center" vertical="center"/>
    </xf>
    <xf numFmtId="44" fontId="3" fillId="3" borderId="7" xfId="0" applyNumberFormat="1" applyFont="1" applyFill="1" applyBorder="1" applyAlignment="1">
      <alignment horizontal="center" vertical="center"/>
    </xf>
    <xf numFmtId="0" fontId="0" fillId="3" borderId="0" xfId="0" applyFill="1"/>
    <xf numFmtId="164" fontId="5" fillId="0" borderId="52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3" borderId="5" xfId="0" applyFont="1" applyFill="1" applyBorder="1"/>
    <xf numFmtId="0" fontId="5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0" fontId="5" fillId="3" borderId="5" xfId="0" applyNumberFormat="1" applyFont="1" applyFill="1" applyBorder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5" fillId="3" borderId="12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65" fontId="17" fillId="0" borderId="4" xfId="0" applyNumberFormat="1" applyFont="1" applyBorder="1" applyAlignment="1">
      <alignment horizontal="center" vertical="center"/>
    </xf>
    <xf numFmtId="176" fontId="17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165" fontId="3" fillId="0" borderId="4" xfId="0" applyNumberFormat="1" applyFont="1" applyBorder="1" applyAlignment="1" applyProtection="1">
      <alignment horizontal="center"/>
      <protection locked="0"/>
    </xf>
    <xf numFmtId="0" fontId="5" fillId="3" borderId="4" xfId="0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165" fontId="3" fillId="3" borderId="4" xfId="0" applyNumberFormat="1" applyFont="1" applyFill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wrapText="1"/>
      <protection locked="0"/>
    </xf>
    <xf numFmtId="165" fontId="3" fillId="0" borderId="4" xfId="0" applyNumberFormat="1" applyFont="1" applyBorder="1" applyAlignment="1" applyProtection="1">
      <alignment horizontal="center" wrapText="1"/>
      <protection locked="0"/>
    </xf>
    <xf numFmtId="0" fontId="5" fillId="3" borderId="4" xfId="0" applyFont="1" applyFill="1" applyBorder="1" applyAlignment="1" applyProtection="1">
      <alignment horizontal="center" wrapText="1"/>
      <protection locked="0"/>
    </xf>
    <xf numFmtId="0" fontId="3" fillId="3" borderId="4" xfId="0" applyFont="1" applyFill="1" applyBorder="1" applyAlignment="1" applyProtection="1">
      <alignment horizontal="center" wrapText="1"/>
      <protection locked="0"/>
    </xf>
    <xf numFmtId="165" fontId="3" fillId="3" borderId="4" xfId="0" applyNumberFormat="1" applyFont="1" applyFill="1" applyBorder="1" applyAlignment="1" applyProtection="1">
      <alignment horizontal="center" wrapText="1"/>
      <protection locked="0"/>
    </xf>
    <xf numFmtId="165" fontId="14" fillId="6" borderId="4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9" fontId="3" fillId="0" borderId="0" xfId="0" applyNumberFormat="1" applyFont="1" applyAlignment="1">
      <alignment vertical="center"/>
    </xf>
    <xf numFmtId="171" fontId="5" fillId="0" borderId="0" xfId="0" applyNumberFormat="1" applyFont="1" applyAlignment="1">
      <alignment vertical="center"/>
    </xf>
    <xf numFmtId="172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/>
      <protection locked="0"/>
    </xf>
    <xf numFmtId="0" fontId="5" fillId="5" borderId="9" xfId="0" applyFont="1" applyFill="1" applyBorder="1" applyAlignment="1" applyProtection="1">
      <alignment horizontal="center" vertical="center"/>
      <protection locked="0"/>
    </xf>
    <xf numFmtId="0" fontId="5" fillId="5" borderId="10" xfId="0" applyFont="1" applyFill="1" applyBorder="1" applyAlignment="1" applyProtection="1">
      <alignment horizontal="center" vertical="center"/>
      <protection locked="0"/>
    </xf>
    <xf numFmtId="166" fontId="7" fillId="4" borderId="11" xfId="0" applyNumberFormat="1" applyFont="1" applyFill="1" applyBorder="1" applyAlignment="1">
      <alignment horizontal="center" vertical="center"/>
    </xf>
    <xf numFmtId="166" fontId="7" fillId="4" borderId="12" xfId="0" applyNumberFormat="1" applyFont="1" applyFill="1" applyBorder="1" applyAlignment="1">
      <alignment horizontal="center" vertical="center"/>
    </xf>
    <xf numFmtId="10" fontId="7" fillId="4" borderId="11" xfId="2" applyNumberFormat="1" applyFont="1" applyFill="1" applyBorder="1" applyAlignment="1">
      <alignment horizontal="center" vertical="center"/>
    </xf>
    <xf numFmtId="10" fontId="7" fillId="4" borderId="12" xfId="2" applyNumberFormat="1" applyFont="1" applyFill="1" applyBorder="1" applyAlignment="1">
      <alignment horizontal="center" vertical="center"/>
    </xf>
    <xf numFmtId="0" fontId="5" fillId="6" borderId="8" xfId="0" applyFont="1" applyFill="1" applyBorder="1" applyAlignment="1" applyProtection="1">
      <alignment horizontal="center" vertical="center"/>
      <protection locked="0"/>
    </xf>
    <xf numFmtId="0" fontId="5" fillId="6" borderId="9" xfId="0" applyFont="1" applyFill="1" applyBorder="1" applyAlignment="1" applyProtection="1">
      <alignment horizontal="center" vertical="center"/>
      <protection locked="0"/>
    </xf>
    <xf numFmtId="0" fontId="5" fillId="6" borderId="10" xfId="0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/>
      <protection locked="0"/>
    </xf>
    <xf numFmtId="0" fontId="5" fillId="3" borderId="9" xfId="0" applyFont="1" applyFill="1" applyBorder="1" applyAlignment="1" applyProtection="1">
      <alignment horizontal="center"/>
      <protection locked="0"/>
    </xf>
    <xf numFmtId="0" fontId="5" fillId="3" borderId="10" xfId="0" applyFont="1" applyFill="1" applyBorder="1" applyAlignment="1" applyProtection="1">
      <alignment horizontal="center"/>
      <protection locked="0"/>
    </xf>
    <xf numFmtId="0" fontId="5" fillId="3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7" borderId="0" xfId="0" applyFont="1" applyFill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wrapText="1"/>
      <protection locked="0"/>
    </xf>
    <xf numFmtId="0" fontId="3" fillId="0" borderId="13" xfId="0" applyFont="1" applyBorder="1" applyAlignment="1" applyProtection="1">
      <alignment horizontal="left" wrapText="1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center"/>
      <protection locked="0"/>
    </xf>
    <xf numFmtId="0" fontId="3" fillId="3" borderId="14" xfId="0" applyFont="1" applyFill="1" applyBorder="1" applyAlignment="1" applyProtection="1">
      <alignment horizontal="left"/>
      <protection locked="0"/>
    </xf>
    <xf numFmtId="0" fontId="3" fillId="3" borderId="15" xfId="0" applyFont="1" applyFill="1" applyBorder="1" applyAlignment="1" applyProtection="1">
      <alignment horizontal="left"/>
      <protection locked="0"/>
    </xf>
    <xf numFmtId="0" fontId="3" fillId="3" borderId="16" xfId="0" applyFont="1" applyFill="1" applyBorder="1" applyAlignment="1" applyProtection="1">
      <alignment horizontal="left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5" fillId="3" borderId="16" xfId="0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left"/>
      <protection locked="0"/>
    </xf>
    <xf numFmtId="0" fontId="3" fillId="0" borderId="15" xfId="0" applyFont="1" applyBorder="1" applyAlignment="1" applyProtection="1">
      <alignment horizontal="left"/>
      <protection locked="0"/>
    </xf>
    <xf numFmtId="0" fontId="3" fillId="0" borderId="16" xfId="0" applyFont="1" applyBorder="1" applyAlignment="1" applyProtection="1">
      <alignment horizontal="left"/>
      <protection locked="0"/>
    </xf>
    <xf numFmtId="0" fontId="5" fillId="0" borderId="14" xfId="0" applyFont="1" applyBorder="1" applyAlignment="1" applyProtection="1">
      <alignment horizontal="center" wrapText="1"/>
      <protection locked="0"/>
    </xf>
    <xf numFmtId="0" fontId="5" fillId="0" borderId="16" xfId="0" applyFont="1" applyBorder="1" applyAlignment="1" applyProtection="1">
      <alignment horizontal="center" wrapText="1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167" fontId="5" fillId="3" borderId="8" xfId="0" applyNumberFormat="1" applyFont="1" applyFill="1" applyBorder="1" applyAlignment="1" applyProtection="1">
      <alignment horizontal="center"/>
      <protection locked="0"/>
    </xf>
    <xf numFmtId="167" fontId="5" fillId="3" borderId="10" xfId="0" applyNumberFormat="1" applyFont="1" applyFill="1" applyBorder="1" applyAlignment="1" applyProtection="1">
      <alignment horizontal="center"/>
      <protection locked="0"/>
    </xf>
    <xf numFmtId="0" fontId="5" fillId="3" borderId="15" xfId="0" applyFont="1" applyFill="1" applyBorder="1" applyAlignment="1" applyProtection="1">
      <alignment horizontal="center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171" fontId="5" fillId="0" borderId="14" xfId="0" applyNumberFormat="1" applyFont="1" applyBorder="1" applyAlignment="1">
      <alignment horizontal="left" vertical="center"/>
    </xf>
    <xf numFmtId="171" fontId="5" fillId="0" borderId="15" xfId="0" applyNumberFormat="1" applyFont="1" applyBorder="1" applyAlignment="1">
      <alignment horizontal="left" vertical="center"/>
    </xf>
    <xf numFmtId="171" fontId="5" fillId="0" borderId="16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3" borderId="14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/>
    </xf>
    <xf numFmtId="0" fontId="5" fillId="3" borderId="16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Protection="1">
      <protection locked="0"/>
    </xf>
    <xf numFmtId="0" fontId="3" fillId="3" borderId="15" xfId="0" applyFont="1" applyFill="1" applyBorder="1" applyProtection="1">
      <protection locked="0"/>
    </xf>
    <xf numFmtId="0" fontId="3" fillId="3" borderId="16" xfId="0" applyFont="1" applyFill="1" applyBorder="1" applyProtection="1">
      <protection locked="0"/>
    </xf>
    <xf numFmtId="0" fontId="3" fillId="0" borderId="14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16" xfId="0" applyFont="1" applyBorder="1" applyProtection="1">
      <protection locked="0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0" fontId="3" fillId="0" borderId="11" xfId="0" applyNumberFormat="1" applyFont="1" applyBorder="1" applyAlignment="1">
      <alignment horizontal="center" vertical="center"/>
    </xf>
    <xf numFmtId="10" fontId="3" fillId="0" borderId="7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174" fontId="3" fillId="0" borderId="11" xfId="0" applyNumberFormat="1" applyFont="1" applyBorder="1" applyAlignment="1">
      <alignment horizontal="center" vertical="center"/>
    </xf>
    <xf numFmtId="174" fontId="3" fillId="0" borderId="7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174" fontId="3" fillId="3" borderId="11" xfId="0" applyNumberFormat="1" applyFont="1" applyFill="1" applyBorder="1" applyAlignment="1">
      <alignment horizontal="center" vertical="center"/>
    </xf>
    <xf numFmtId="174" fontId="3" fillId="3" borderId="7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12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7" borderId="14" xfId="0" applyFont="1" applyFill="1" applyBorder="1" applyAlignment="1">
      <alignment horizontal="left" vertical="center"/>
    </xf>
    <xf numFmtId="0" fontId="3" fillId="7" borderId="15" xfId="0" applyFont="1" applyFill="1" applyBorder="1" applyAlignment="1">
      <alignment horizontal="left" vertical="center"/>
    </xf>
    <xf numFmtId="0" fontId="3" fillId="7" borderId="16" xfId="0" applyFont="1" applyFill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174" fontId="3" fillId="0" borderId="19" xfId="0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left"/>
    </xf>
    <xf numFmtId="0" fontId="3" fillId="3" borderId="16" xfId="0" applyFont="1" applyFill="1" applyBorder="1" applyAlignment="1">
      <alignment horizontal="left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0" fontId="3" fillId="0" borderId="12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3" borderId="26" xfId="0" applyFont="1" applyFill="1" applyBorder="1" applyAlignment="1" applyProtection="1">
      <alignment horizontal="center"/>
      <protection locked="0"/>
    </xf>
    <xf numFmtId="0" fontId="5" fillId="3" borderId="27" xfId="0" applyFont="1" applyFill="1" applyBorder="1" applyAlignment="1" applyProtection="1">
      <alignment horizontal="center"/>
      <protection locked="0"/>
    </xf>
    <xf numFmtId="0" fontId="5" fillId="3" borderId="28" xfId="0" applyFont="1" applyFill="1" applyBorder="1" applyAlignment="1" applyProtection="1">
      <alignment horizontal="center"/>
      <protection locked="0"/>
    </xf>
    <xf numFmtId="0" fontId="5" fillId="0" borderId="29" xfId="0" applyFont="1" applyBorder="1" applyAlignment="1" applyProtection="1">
      <alignment horizontal="left" wrapText="1"/>
      <protection locked="0"/>
    </xf>
    <xf numFmtId="0" fontId="13" fillId="0" borderId="0" xfId="0" applyFont="1" applyAlignment="1">
      <alignment horizontal="left" wrapText="1"/>
    </xf>
    <xf numFmtId="9" fontId="13" fillId="0" borderId="0" xfId="2" applyFont="1" applyFill="1" applyAlignment="1">
      <alignment horizontal="left" wrapText="1"/>
    </xf>
    <xf numFmtId="0" fontId="5" fillId="3" borderId="0" xfId="0" applyFont="1" applyFill="1" applyAlignment="1">
      <alignment horizontal="justify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left" vertical="center"/>
    </xf>
    <xf numFmtId="0" fontId="3" fillId="3" borderId="31" xfId="0" applyFont="1" applyFill="1" applyBorder="1" applyAlignment="1">
      <alignment horizontal="left" vertical="center"/>
    </xf>
    <xf numFmtId="0" fontId="3" fillId="3" borderId="32" xfId="0" applyFont="1" applyFill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174" fontId="3" fillId="0" borderId="33" xfId="0" applyNumberFormat="1" applyFont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164" fontId="3" fillId="0" borderId="35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174" fontId="3" fillId="3" borderId="33" xfId="0" applyNumberFormat="1" applyFont="1" applyFill="1" applyBorder="1" applyAlignment="1">
      <alignment horizontal="center" vertical="center"/>
    </xf>
    <xf numFmtId="164" fontId="3" fillId="3" borderId="34" xfId="0" applyNumberFormat="1" applyFont="1" applyFill="1" applyBorder="1" applyAlignment="1">
      <alignment horizontal="center" vertical="center"/>
    </xf>
    <xf numFmtId="164" fontId="3" fillId="3" borderId="35" xfId="0" applyNumberFormat="1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7" borderId="30" xfId="0" applyFont="1" applyFill="1" applyBorder="1" applyAlignment="1">
      <alignment horizontal="left" vertical="center"/>
    </xf>
    <xf numFmtId="0" fontId="3" fillId="7" borderId="31" xfId="0" applyFont="1" applyFill="1" applyBorder="1" applyAlignment="1">
      <alignment horizontal="left" vertical="center"/>
    </xf>
    <xf numFmtId="0" fontId="3" fillId="7" borderId="32" xfId="0" applyFont="1" applyFill="1" applyBorder="1" applyAlignment="1">
      <alignment horizontal="left" vertical="center"/>
    </xf>
    <xf numFmtId="0" fontId="3" fillId="0" borderId="3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174" fontId="3" fillId="0" borderId="34" xfId="0" applyNumberFormat="1" applyFont="1" applyBorder="1" applyAlignment="1">
      <alignment horizontal="center" vertical="center"/>
    </xf>
    <xf numFmtId="174" fontId="3" fillId="0" borderId="39" xfId="0" applyNumberFormat="1" applyFont="1" applyBorder="1" applyAlignment="1">
      <alignment horizontal="center" vertical="center"/>
    </xf>
    <xf numFmtId="164" fontId="3" fillId="0" borderId="39" xfId="0" applyNumberFormat="1" applyFont="1" applyBorder="1" applyAlignment="1">
      <alignment horizontal="center" vertical="center"/>
    </xf>
    <xf numFmtId="0" fontId="3" fillId="3" borderId="43" xfId="0" applyFon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horizontal="left" vertical="center" wrapText="1"/>
    </xf>
    <xf numFmtId="0" fontId="3" fillId="3" borderId="44" xfId="0" applyFont="1" applyFill="1" applyBorder="1" applyAlignment="1">
      <alignment horizontal="left" vertical="center" wrapText="1"/>
    </xf>
    <xf numFmtId="0" fontId="3" fillId="3" borderId="30" xfId="0" applyFont="1" applyFill="1" applyBorder="1" applyAlignment="1">
      <alignment vertical="center"/>
    </xf>
    <xf numFmtId="0" fontId="3" fillId="3" borderId="31" xfId="0" applyFont="1" applyFill="1" applyBorder="1" applyAlignment="1">
      <alignment vertical="center"/>
    </xf>
    <xf numFmtId="0" fontId="3" fillId="3" borderId="32" xfId="0" applyFont="1" applyFill="1" applyBorder="1" applyAlignment="1">
      <alignment vertical="center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 wrapText="1"/>
      <protection locked="0"/>
    </xf>
    <xf numFmtId="0" fontId="5" fillId="3" borderId="16" xfId="0" applyFont="1" applyFill="1" applyBorder="1" applyAlignment="1" applyProtection="1">
      <alignment horizontal="center" wrapText="1"/>
      <protection locked="0"/>
    </xf>
    <xf numFmtId="8" fontId="5" fillId="0" borderId="14" xfId="0" applyNumberFormat="1" applyFont="1" applyBorder="1" applyAlignment="1" applyProtection="1">
      <alignment horizontal="center"/>
      <protection locked="0"/>
    </xf>
    <xf numFmtId="0" fontId="5" fillId="3" borderId="17" xfId="0" applyFont="1" applyFill="1" applyBorder="1" applyAlignment="1" applyProtection="1">
      <alignment horizontal="center"/>
      <protection locked="0"/>
    </xf>
    <xf numFmtId="0" fontId="5" fillId="3" borderId="18" xfId="0" applyFont="1" applyFill="1" applyBorder="1" applyAlignment="1" applyProtection="1">
      <alignment horizontal="center"/>
      <protection locked="0"/>
    </xf>
    <xf numFmtId="167" fontId="5" fillId="0" borderId="8" xfId="0" applyNumberFormat="1" applyFont="1" applyBorder="1" applyAlignment="1" applyProtection="1">
      <alignment horizontal="center"/>
      <protection locked="0"/>
    </xf>
    <xf numFmtId="167" fontId="5" fillId="0" borderId="10" xfId="0" applyNumberFormat="1" applyFont="1" applyBorder="1" applyAlignment="1" applyProtection="1">
      <alignment horizontal="center"/>
      <protection locked="0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171" fontId="5" fillId="3" borderId="14" xfId="0" applyNumberFormat="1" applyFont="1" applyFill="1" applyBorder="1" applyAlignment="1">
      <alignment horizontal="left" vertical="center"/>
    </xf>
    <xf numFmtId="171" fontId="5" fillId="3" borderId="15" xfId="0" applyNumberFormat="1" applyFont="1" applyFill="1" applyBorder="1" applyAlignment="1">
      <alignment horizontal="left" vertical="center"/>
    </xf>
    <xf numFmtId="171" fontId="5" fillId="3" borderId="16" xfId="0" applyNumberFormat="1" applyFont="1" applyFill="1" applyBorder="1" applyAlignment="1">
      <alignment horizontal="left" vertical="center"/>
    </xf>
    <xf numFmtId="0" fontId="5" fillId="3" borderId="14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164" fontId="3" fillId="0" borderId="51" xfId="0" applyNumberFormat="1" applyFont="1" applyBorder="1" applyAlignment="1">
      <alignment horizontal="center" vertical="center"/>
    </xf>
    <xf numFmtId="0" fontId="3" fillId="7" borderId="30" xfId="0" applyFont="1" applyFill="1" applyBorder="1" applyAlignment="1">
      <alignment horizontal="left" vertical="center" wrapText="1"/>
    </xf>
    <xf numFmtId="0" fontId="3" fillId="7" borderId="31" xfId="0" applyFont="1" applyFill="1" applyBorder="1" applyAlignment="1">
      <alignment horizontal="left" vertical="center" wrapText="1"/>
    </xf>
    <xf numFmtId="0" fontId="3" fillId="7" borderId="32" xfId="0" applyFont="1" applyFill="1" applyBorder="1" applyAlignment="1">
      <alignment horizontal="left" vertical="center" wrapText="1"/>
    </xf>
    <xf numFmtId="0" fontId="5" fillId="3" borderId="2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 wrapText="1"/>
      <protection locked="0"/>
    </xf>
    <xf numFmtId="0" fontId="3" fillId="3" borderId="4" xfId="0" applyFont="1" applyFill="1" applyBorder="1" applyAlignment="1" applyProtection="1">
      <alignment horizontal="center" wrapText="1"/>
      <protection locked="0"/>
    </xf>
    <xf numFmtId="0" fontId="5" fillId="6" borderId="4" xfId="0" applyFont="1" applyFill="1" applyBorder="1" applyAlignment="1" applyProtection="1">
      <alignment horizontal="center" wrapText="1"/>
      <protection locked="0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nlyoffice.com/jsaProject" Target="jsaProject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2"/>
  <sheetViews>
    <sheetView showGridLines="0" tabSelected="1" workbookViewId="0">
      <selection activeCell="R7" sqref="R7"/>
    </sheetView>
  </sheetViews>
  <sheetFormatPr defaultRowHeight="15" x14ac:dyDescent="0.25"/>
  <cols>
    <col min="1" max="1" width="5.42578125" customWidth="1"/>
    <col min="2" max="2" width="12.85546875" style="1" customWidth="1"/>
    <col min="3" max="3" width="31.42578125" style="1" customWidth="1"/>
    <col min="4" max="4" width="19.42578125" style="1" bestFit="1" customWidth="1"/>
    <col min="5" max="6" width="20.140625" style="1" bestFit="1" customWidth="1"/>
    <col min="7" max="7" width="17.7109375" style="1" customWidth="1"/>
    <col min="8" max="8" width="5" customWidth="1"/>
    <col min="9" max="9" width="14.28515625" bestFit="1" customWidth="1"/>
    <col min="10" max="10" width="11.42578125" bestFit="1"/>
  </cols>
  <sheetData>
    <row r="1" spans="1:15" ht="31.5" customHeight="1" x14ac:dyDescent="0.25">
      <c r="A1" s="2"/>
      <c r="B1" s="3"/>
      <c r="C1" s="3"/>
      <c r="D1" s="3"/>
      <c r="E1" s="3"/>
      <c r="F1" s="3"/>
      <c r="G1" s="3"/>
    </row>
    <row r="2" spans="1:15" ht="45" customHeight="1" x14ac:dyDescent="0.25">
      <c r="A2" s="4"/>
      <c r="B2" s="274" t="s">
        <v>0</v>
      </c>
      <c r="C2" s="274" t="s">
        <v>1</v>
      </c>
      <c r="D2" s="5" t="s">
        <v>2</v>
      </c>
      <c r="E2" s="5" t="s">
        <v>3</v>
      </c>
      <c r="F2" s="274" t="s">
        <v>4</v>
      </c>
      <c r="G2" s="5" t="s">
        <v>5</v>
      </c>
      <c r="H2" s="6"/>
      <c r="I2" s="276" t="s">
        <v>6</v>
      </c>
      <c r="J2" s="276"/>
    </row>
    <row r="3" spans="1:15" x14ac:dyDescent="0.25">
      <c r="A3" s="2"/>
      <c r="B3" s="275"/>
      <c r="C3" s="275"/>
      <c r="D3" s="7" t="s">
        <v>7</v>
      </c>
      <c r="E3" s="7" t="s">
        <v>7</v>
      </c>
      <c r="F3" s="275"/>
      <c r="G3" s="7" t="s">
        <v>8</v>
      </c>
      <c r="H3" s="8"/>
      <c r="I3" s="277"/>
      <c r="J3" s="277"/>
    </row>
    <row r="4" spans="1:15" ht="63.75" x14ac:dyDescent="0.25">
      <c r="A4" s="9"/>
      <c r="B4" s="10">
        <v>1</v>
      </c>
      <c r="C4" s="11" t="s">
        <v>9</v>
      </c>
      <c r="D4" s="12">
        <v>1</v>
      </c>
      <c r="E4" s="12">
        <v>2</v>
      </c>
      <c r="F4" s="13">
        <f>'PORTARIA 12 X 36 NOTURNO'!G147</f>
        <v>0</v>
      </c>
      <c r="G4" s="14">
        <f t="shared" ref="G4:G6" si="0">F4*E4</f>
        <v>0</v>
      </c>
      <c r="H4" s="15"/>
      <c r="I4" s="16">
        <f>E4*'PORTARIA 12 X 36 NOTURNO'!J147</f>
        <v>0</v>
      </c>
      <c r="J4" s="17">
        <f t="shared" ref="J4:J7" si="1">IFERROR(I4/G4,0)</f>
        <v>0</v>
      </c>
      <c r="L4" s="18"/>
    </row>
    <row r="5" spans="1:15" ht="63.75" x14ac:dyDescent="0.25">
      <c r="A5" s="9"/>
      <c r="B5" s="19">
        <v>2</v>
      </c>
      <c r="C5" s="20" t="s">
        <v>10</v>
      </c>
      <c r="D5" s="21">
        <v>1</v>
      </c>
      <c r="E5" s="21">
        <v>4</v>
      </c>
      <c r="F5" s="22">
        <f>'PORTARIA 12 X 36 DIURNO'!G148</f>
        <v>0</v>
      </c>
      <c r="G5" s="23">
        <f t="shared" si="0"/>
        <v>0</v>
      </c>
      <c r="H5" s="8"/>
      <c r="I5" s="16">
        <f>E5*'PORTARIA 12 X 36 DIURNO'!J148</f>
        <v>0</v>
      </c>
      <c r="J5" s="17">
        <f t="shared" si="1"/>
        <v>0</v>
      </c>
      <c r="L5" s="18"/>
    </row>
    <row r="6" spans="1:15" ht="76.5" x14ac:dyDescent="0.25">
      <c r="A6" s="9"/>
      <c r="B6" s="10">
        <v>3</v>
      </c>
      <c r="C6" s="11" t="s">
        <v>11</v>
      </c>
      <c r="D6" s="12">
        <v>1</v>
      </c>
      <c r="E6" s="12">
        <v>3</v>
      </c>
      <c r="F6" s="13">
        <f>'PORTARIA 6 HORAS'!G146</f>
        <v>0</v>
      </c>
      <c r="G6" s="24">
        <f t="shared" si="0"/>
        <v>0</v>
      </c>
      <c r="H6" s="25"/>
      <c r="I6" s="16">
        <f>E6*'PORTARIA 6 HORAS'!J146</f>
        <v>0</v>
      </c>
      <c r="J6" s="17">
        <f t="shared" si="1"/>
        <v>0</v>
      </c>
    </row>
    <row r="7" spans="1:15" x14ac:dyDescent="0.25">
      <c r="A7" s="26"/>
      <c r="B7" s="278" t="s">
        <v>12</v>
      </c>
      <c r="C7" s="279"/>
      <c r="D7" s="279"/>
      <c r="E7" s="279"/>
      <c r="F7" s="280"/>
      <c r="G7" s="27">
        <f>SUM(G4:G6)</f>
        <v>0</v>
      </c>
      <c r="I7" s="281">
        <f>SUM(I4:I6)</f>
        <v>0</v>
      </c>
      <c r="J7" s="283">
        <f t="shared" si="1"/>
        <v>0</v>
      </c>
    </row>
    <row r="8" spans="1:15" x14ac:dyDescent="0.25">
      <c r="A8" s="26"/>
      <c r="B8" s="285" t="s">
        <v>13</v>
      </c>
      <c r="C8" s="286"/>
      <c r="D8" s="286"/>
      <c r="E8" s="286"/>
      <c r="F8" s="287"/>
      <c r="G8" s="28">
        <f>G7*24</f>
        <v>0</v>
      </c>
      <c r="I8" s="282"/>
      <c r="J8" s="284"/>
    </row>
    <row r="9" spans="1:15" x14ac:dyDescent="0.25">
      <c r="A9" s="29"/>
      <c r="B9" s="30"/>
      <c r="C9" s="30"/>
      <c r="D9" s="30"/>
      <c r="E9" s="30"/>
      <c r="F9" s="31"/>
      <c r="G9" s="31"/>
    </row>
    <row r="10" spans="1:15" x14ac:dyDescent="0.25">
      <c r="A10" s="29"/>
      <c r="B10" s="30"/>
      <c r="C10" s="30"/>
      <c r="D10" s="30"/>
      <c r="E10" s="30"/>
      <c r="F10" s="30"/>
      <c r="G10" s="32"/>
      <c r="I10" s="33"/>
    </row>
    <row r="11" spans="1:15" ht="15.75" x14ac:dyDescent="0.25">
      <c r="A11" s="6"/>
      <c r="B11" s="8"/>
      <c r="C11" s="8"/>
      <c r="D11" s="8"/>
      <c r="E11" s="8"/>
      <c r="F11" s="8"/>
      <c r="G11" s="34"/>
      <c r="I11" s="33"/>
    </row>
    <row r="12" spans="1:15" x14ac:dyDescent="0.25">
      <c r="A12" s="35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5">
      <c r="A13" s="37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5">
      <c r="A14" s="37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5">
      <c r="A15" s="37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5">
      <c r="A16" s="37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5">
      <c r="A17" s="37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5">
      <c r="A18" s="3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5">
      <c r="A20" s="29"/>
      <c r="B20" s="29"/>
      <c r="C20" s="29"/>
      <c r="D20" s="29"/>
      <c r="E20" s="29"/>
      <c r="F20" s="29"/>
      <c r="G20" s="38"/>
      <c r="H20" s="38"/>
      <c r="I20" s="38"/>
      <c r="J20" s="38"/>
      <c r="K20" s="38"/>
      <c r="L20" s="38"/>
    </row>
    <row r="21" spans="1:15" ht="15.75" x14ac:dyDescent="0.25">
      <c r="A21" s="6"/>
      <c r="B21" s="8"/>
      <c r="C21" s="8"/>
      <c r="D21" s="8"/>
      <c r="E21" s="8"/>
      <c r="F21" s="8"/>
      <c r="G21" s="8"/>
    </row>
    <row r="22" spans="1:15" x14ac:dyDescent="0.25">
      <c r="A22" s="35"/>
      <c r="B22" s="36"/>
      <c r="C22" s="36"/>
      <c r="D22" s="36"/>
      <c r="E22" s="36"/>
      <c r="F22" s="36"/>
      <c r="G22" s="39"/>
    </row>
    <row r="23" spans="1:15" x14ac:dyDescent="0.25">
      <c r="A23" s="40"/>
      <c r="B23" s="40"/>
      <c r="C23" s="40"/>
      <c r="D23" s="40"/>
      <c r="E23" s="40"/>
      <c r="F23" s="41"/>
      <c r="G23" s="42"/>
    </row>
    <row r="24" spans="1:15" x14ac:dyDescent="0.25">
      <c r="A24" s="40"/>
      <c r="B24" s="40"/>
      <c r="C24" s="40"/>
      <c r="D24" s="40"/>
      <c r="E24" s="40"/>
      <c r="F24" s="41"/>
      <c r="G24" s="42"/>
    </row>
    <row r="25" spans="1:15" x14ac:dyDescent="0.25">
      <c r="A25" s="40"/>
      <c r="B25" s="40"/>
      <c r="C25" s="40"/>
      <c r="D25" s="40"/>
      <c r="E25" s="40"/>
      <c r="F25" s="41"/>
      <c r="G25" s="42"/>
    </row>
    <row r="26" spans="1:15" x14ac:dyDescent="0.25">
      <c r="A26" s="35"/>
      <c r="B26" s="36"/>
      <c r="C26" s="36"/>
      <c r="D26" s="36"/>
      <c r="E26" s="36"/>
      <c r="F26" s="43"/>
      <c r="G26" s="39"/>
    </row>
    <row r="27" spans="1:15" x14ac:dyDescent="0.25">
      <c r="A27" s="37"/>
      <c r="B27" s="36"/>
      <c r="C27" s="36"/>
      <c r="D27" s="36"/>
      <c r="E27" s="36"/>
      <c r="F27" s="43"/>
      <c r="G27" s="39"/>
    </row>
    <row r="28" spans="1:15" x14ac:dyDescent="0.25">
      <c r="A28" s="35"/>
      <c r="B28" s="36"/>
      <c r="C28" s="36"/>
      <c r="D28" s="36"/>
      <c r="E28" s="36"/>
      <c r="F28" s="36"/>
      <c r="G28" s="39"/>
    </row>
    <row r="29" spans="1:15" x14ac:dyDescent="0.25">
      <c r="A29" s="37"/>
      <c r="B29" s="40"/>
      <c r="C29" s="40"/>
      <c r="D29" s="40"/>
      <c r="E29" s="40"/>
      <c r="F29" s="41"/>
      <c r="G29" s="42"/>
    </row>
    <row r="30" spans="1:15" x14ac:dyDescent="0.25">
      <c r="A30" s="37"/>
      <c r="B30" s="40"/>
      <c r="C30" s="40"/>
      <c r="D30" s="40"/>
      <c r="E30" s="40"/>
      <c r="F30" s="41"/>
      <c r="G30" s="42"/>
    </row>
    <row r="31" spans="1:15" x14ac:dyDescent="0.25">
      <c r="A31" s="37"/>
      <c r="B31" s="40"/>
      <c r="C31" s="40"/>
      <c r="D31" s="40"/>
      <c r="E31" s="40"/>
      <c r="F31" s="41"/>
      <c r="G31" s="42"/>
    </row>
    <row r="32" spans="1:15" x14ac:dyDescent="0.25">
      <c r="A32" s="37"/>
      <c r="B32" s="40"/>
      <c r="C32" s="40"/>
      <c r="D32" s="40"/>
      <c r="E32" s="40"/>
      <c r="F32" s="41"/>
      <c r="G32" s="42"/>
    </row>
    <row r="33" spans="1:7" x14ac:dyDescent="0.25">
      <c r="A33" s="37"/>
      <c r="B33" s="44"/>
      <c r="C33" s="44"/>
      <c r="D33" s="44"/>
      <c r="E33" s="44"/>
      <c r="F33" s="41"/>
      <c r="G33" s="42"/>
    </row>
    <row r="34" spans="1:7" x14ac:dyDescent="0.25">
      <c r="A34" s="37"/>
      <c r="B34" s="40"/>
      <c r="C34" s="40"/>
      <c r="D34" s="40"/>
      <c r="E34" s="40"/>
      <c r="F34" s="41"/>
      <c r="G34" s="42"/>
    </row>
    <row r="35" spans="1:7" x14ac:dyDescent="0.25">
      <c r="A35" s="37"/>
      <c r="B35" s="44"/>
      <c r="C35" s="45"/>
      <c r="D35" s="44"/>
      <c r="E35" s="46"/>
      <c r="F35" s="41"/>
      <c r="G35" s="42"/>
    </row>
    <row r="36" spans="1:7" x14ac:dyDescent="0.25">
      <c r="A36" s="37"/>
      <c r="B36" s="40"/>
      <c r="C36" s="40"/>
      <c r="D36" s="40"/>
      <c r="E36" s="40"/>
      <c r="F36" s="41"/>
      <c r="G36" s="42"/>
    </row>
    <row r="37" spans="1:7" x14ac:dyDescent="0.25">
      <c r="A37" s="36"/>
      <c r="B37" s="36"/>
      <c r="C37" s="36"/>
      <c r="D37" s="36"/>
      <c r="E37" s="36"/>
      <c r="F37" s="43"/>
      <c r="G37" s="39"/>
    </row>
    <row r="38" spans="1:7" x14ac:dyDescent="0.25">
      <c r="A38" s="37"/>
      <c r="B38" s="40"/>
      <c r="C38" s="40"/>
      <c r="D38" s="40"/>
      <c r="E38" s="40"/>
      <c r="F38" s="40"/>
      <c r="G38" s="42"/>
    </row>
    <row r="39" spans="1:7" x14ac:dyDescent="0.25">
      <c r="A39" s="35"/>
      <c r="B39" s="36"/>
      <c r="C39" s="36"/>
      <c r="D39" s="36"/>
      <c r="E39" s="36"/>
      <c r="F39" s="36"/>
      <c r="G39" s="39"/>
    </row>
    <row r="40" spans="1:7" x14ac:dyDescent="0.25">
      <c r="A40" s="37"/>
      <c r="B40" s="40"/>
      <c r="C40" s="40"/>
      <c r="D40" s="40"/>
      <c r="E40" s="40"/>
      <c r="F40" s="40"/>
      <c r="G40" s="47"/>
    </row>
    <row r="41" spans="1:7" x14ac:dyDescent="0.25">
      <c r="A41" s="37"/>
      <c r="B41" s="40"/>
      <c r="C41" s="40"/>
      <c r="D41" s="40"/>
      <c r="E41" s="40"/>
      <c r="F41" s="40"/>
      <c r="G41" s="42"/>
    </row>
    <row r="42" spans="1:7" x14ac:dyDescent="0.25">
      <c r="A42" s="37"/>
      <c r="B42" s="40"/>
      <c r="C42" s="40"/>
      <c r="D42" s="40"/>
      <c r="E42" s="40"/>
      <c r="F42" s="40"/>
      <c r="G42" s="42"/>
    </row>
    <row r="43" spans="1:7" x14ac:dyDescent="0.25">
      <c r="A43" s="37"/>
      <c r="B43" s="40"/>
      <c r="C43" s="40"/>
      <c r="D43" s="40"/>
      <c r="E43" s="40"/>
      <c r="F43" s="40"/>
      <c r="G43" s="42"/>
    </row>
    <row r="44" spans="1:7" x14ac:dyDescent="0.25">
      <c r="A44" s="37"/>
      <c r="B44" s="40"/>
      <c r="C44" s="40"/>
      <c r="D44" s="40"/>
      <c r="E44" s="40"/>
      <c r="F44" s="40"/>
      <c r="G44" s="42"/>
    </row>
    <row r="45" spans="1:7" x14ac:dyDescent="0.25">
      <c r="A45" s="36"/>
      <c r="B45" s="36"/>
      <c r="C45" s="36"/>
      <c r="D45" s="36"/>
      <c r="E45" s="36"/>
      <c r="F45" s="36"/>
      <c r="G45" s="39"/>
    </row>
    <row r="46" spans="1:7" x14ac:dyDescent="0.25">
      <c r="A46" s="29"/>
      <c r="B46" s="30"/>
      <c r="C46" s="48"/>
      <c r="D46" s="49"/>
      <c r="E46" s="49"/>
      <c r="F46" s="49"/>
      <c r="G46" s="32"/>
    </row>
    <row r="47" spans="1:7" x14ac:dyDescent="0.25">
      <c r="A47" s="35"/>
      <c r="B47" s="36"/>
      <c r="C47" s="36"/>
      <c r="D47" s="36"/>
      <c r="E47" s="36"/>
      <c r="F47" s="36"/>
      <c r="G47" s="39"/>
    </row>
    <row r="48" spans="1:7" x14ac:dyDescent="0.25">
      <c r="A48" s="29"/>
      <c r="B48" s="30"/>
      <c r="C48" s="30"/>
      <c r="D48" s="30"/>
      <c r="E48" s="30"/>
      <c r="F48" s="30"/>
      <c r="G48" s="32"/>
    </row>
    <row r="49" spans="1:7" x14ac:dyDescent="0.25">
      <c r="A49" s="29"/>
      <c r="B49" s="30"/>
      <c r="C49" s="30"/>
      <c r="D49" s="30"/>
      <c r="E49" s="30"/>
      <c r="F49" s="30"/>
      <c r="G49" s="32"/>
    </row>
    <row r="50" spans="1:7" x14ac:dyDescent="0.25">
      <c r="A50" s="29"/>
      <c r="B50" s="30"/>
      <c r="C50" s="30"/>
      <c r="D50" s="30"/>
      <c r="E50" s="30"/>
      <c r="F50" s="30"/>
      <c r="G50" s="32"/>
    </row>
    <row r="51" spans="1:7" x14ac:dyDescent="0.25">
      <c r="A51" s="36"/>
      <c r="B51" s="36"/>
      <c r="C51" s="36"/>
      <c r="D51" s="36"/>
      <c r="E51" s="36"/>
      <c r="F51" s="36"/>
      <c r="G51" s="39"/>
    </row>
    <row r="52" spans="1:7" x14ac:dyDescent="0.25">
      <c r="A52" s="29"/>
      <c r="B52" s="30"/>
      <c r="C52" s="48"/>
      <c r="D52" s="49"/>
      <c r="E52" s="49"/>
      <c r="F52" s="49"/>
      <c r="G52" s="32"/>
    </row>
    <row r="53" spans="1:7" ht="15.75" x14ac:dyDescent="0.25">
      <c r="A53" s="6"/>
      <c r="B53" s="8"/>
      <c r="C53" s="8"/>
      <c r="D53" s="8"/>
      <c r="E53" s="8"/>
      <c r="F53" s="8"/>
      <c r="G53" s="8"/>
    </row>
    <row r="54" spans="1:7" x14ac:dyDescent="0.25">
      <c r="A54" s="35"/>
      <c r="B54" s="36"/>
      <c r="C54" s="36"/>
      <c r="D54" s="36"/>
      <c r="E54" s="36"/>
      <c r="F54" s="36"/>
      <c r="G54" s="39"/>
    </row>
    <row r="55" spans="1:7" x14ac:dyDescent="0.25">
      <c r="A55" s="40"/>
      <c r="B55" s="40"/>
      <c r="C55" s="40"/>
      <c r="D55" s="40"/>
      <c r="E55" s="40"/>
      <c r="F55" s="41"/>
      <c r="G55" s="42"/>
    </row>
    <row r="56" spans="1:7" x14ac:dyDescent="0.25">
      <c r="A56" s="40"/>
      <c r="B56" s="40"/>
      <c r="C56" s="40"/>
      <c r="D56" s="40"/>
      <c r="E56" s="46"/>
      <c r="F56" s="41"/>
      <c r="G56" s="42"/>
    </row>
    <row r="57" spans="1:7" x14ac:dyDescent="0.25">
      <c r="A57" s="40"/>
      <c r="B57" s="40"/>
      <c r="C57" s="40"/>
      <c r="D57" s="40"/>
      <c r="E57" s="40"/>
      <c r="F57" s="41"/>
      <c r="G57" s="42"/>
    </row>
    <row r="58" spans="1:7" x14ac:dyDescent="0.25">
      <c r="A58" s="40"/>
      <c r="B58" s="40"/>
      <c r="C58" s="40"/>
      <c r="D58" s="40"/>
      <c r="E58" s="40"/>
      <c r="F58" s="41"/>
      <c r="G58" s="42"/>
    </row>
    <row r="59" spans="1:7" x14ac:dyDescent="0.25">
      <c r="A59" s="40"/>
      <c r="B59" s="40"/>
      <c r="C59" s="40"/>
      <c r="D59" s="40"/>
      <c r="E59" s="40"/>
      <c r="F59" s="41"/>
      <c r="G59" s="42"/>
    </row>
    <row r="60" spans="1:7" x14ac:dyDescent="0.25">
      <c r="A60" s="40"/>
      <c r="B60" s="40"/>
      <c r="C60" s="40"/>
      <c r="D60" s="40"/>
      <c r="E60" s="40"/>
      <c r="F60" s="41"/>
      <c r="G60" s="42"/>
    </row>
    <row r="61" spans="1:7" x14ac:dyDescent="0.25">
      <c r="A61" s="40"/>
      <c r="B61" s="40"/>
      <c r="C61" s="40"/>
      <c r="D61" s="40"/>
      <c r="E61" s="40"/>
      <c r="F61" s="41"/>
      <c r="G61" s="42"/>
    </row>
    <row r="62" spans="1:7" x14ac:dyDescent="0.25">
      <c r="A62" s="36"/>
      <c r="B62" s="36"/>
      <c r="C62" s="36"/>
      <c r="D62" s="36"/>
      <c r="E62" s="36"/>
      <c r="F62" s="43"/>
      <c r="G62" s="39"/>
    </row>
    <row r="63" spans="1:7" x14ac:dyDescent="0.25">
      <c r="A63" s="29"/>
      <c r="B63" s="29"/>
      <c r="C63" s="29"/>
      <c r="D63" s="29"/>
      <c r="E63" s="29"/>
      <c r="F63" s="29"/>
      <c r="G63" s="50"/>
    </row>
    <row r="64" spans="1:7" ht="15.75" x14ac:dyDescent="0.25">
      <c r="A64" s="6"/>
      <c r="B64" s="8"/>
      <c r="C64" s="8"/>
      <c r="D64" s="8"/>
      <c r="E64" s="8"/>
      <c r="F64" s="8"/>
      <c r="G64" s="8"/>
    </row>
    <row r="65" spans="1:7" x14ac:dyDescent="0.25">
      <c r="A65" s="35"/>
      <c r="B65" s="36"/>
      <c r="C65" s="36"/>
      <c r="D65" s="36"/>
      <c r="E65" s="36"/>
      <c r="F65" s="36"/>
      <c r="G65" s="39"/>
    </row>
    <row r="66" spans="1:7" x14ac:dyDescent="0.25">
      <c r="A66" s="44"/>
      <c r="B66" s="44"/>
      <c r="C66" s="44"/>
      <c r="D66" s="44"/>
      <c r="E66" s="44"/>
      <c r="F66" s="44"/>
      <c r="G66" s="42"/>
    </row>
    <row r="67" spans="1:7" x14ac:dyDescent="0.25">
      <c r="A67" s="40"/>
      <c r="B67" s="40"/>
      <c r="C67" s="40"/>
      <c r="D67" s="40"/>
      <c r="E67" s="40"/>
      <c r="F67" s="41"/>
      <c r="G67" s="42"/>
    </row>
    <row r="68" spans="1:7" x14ac:dyDescent="0.25">
      <c r="A68" s="40"/>
      <c r="B68" s="40"/>
      <c r="C68" s="40"/>
      <c r="D68" s="40"/>
      <c r="E68" s="40"/>
      <c r="F68" s="41"/>
      <c r="G68" s="42"/>
    </row>
    <row r="69" spans="1:7" x14ac:dyDescent="0.25">
      <c r="A69" s="40"/>
      <c r="B69" s="40"/>
      <c r="C69" s="40"/>
      <c r="D69" s="40"/>
      <c r="E69" s="51"/>
      <c r="F69" s="41"/>
      <c r="G69" s="42"/>
    </row>
    <row r="70" spans="1:7" x14ac:dyDescent="0.25">
      <c r="A70" s="40"/>
      <c r="B70" s="44"/>
      <c r="C70" s="44"/>
      <c r="D70" s="44"/>
      <c r="E70" s="51"/>
      <c r="F70" s="41"/>
      <c r="G70" s="42"/>
    </row>
    <row r="71" spans="1:7" x14ac:dyDescent="0.25">
      <c r="A71" s="40"/>
      <c r="B71" s="40"/>
      <c r="C71" s="40"/>
      <c r="D71" s="40"/>
      <c r="E71" s="52"/>
      <c r="F71" s="41"/>
      <c r="G71" s="42"/>
    </row>
    <row r="72" spans="1:7" x14ac:dyDescent="0.25">
      <c r="A72" s="40"/>
      <c r="B72" s="44"/>
      <c r="C72" s="44"/>
      <c r="D72" s="44"/>
      <c r="E72" s="51"/>
      <c r="F72" s="41"/>
      <c r="G72" s="42"/>
    </row>
    <row r="73" spans="1:7" x14ac:dyDescent="0.25">
      <c r="A73" s="40"/>
      <c r="B73" s="40"/>
      <c r="C73" s="40"/>
      <c r="D73" s="40"/>
      <c r="E73" s="46"/>
      <c r="F73" s="41"/>
      <c r="G73" s="42"/>
    </row>
    <row r="74" spans="1:7" x14ac:dyDescent="0.25">
      <c r="A74" s="40"/>
      <c r="B74" s="44"/>
      <c r="C74" s="44"/>
      <c r="D74" s="44"/>
      <c r="E74" s="46"/>
      <c r="F74" s="41"/>
      <c r="G74" s="42"/>
    </row>
    <row r="75" spans="1:7" x14ac:dyDescent="0.25">
      <c r="A75" s="40"/>
      <c r="B75" s="40"/>
      <c r="C75" s="40"/>
      <c r="D75" s="40"/>
      <c r="E75" s="46"/>
      <c r="F75" s="41"/>
      <c r="G75" s="42"/>
    </row>
    <row r="76" spans="1:7" x14ac:dyDescent="0.25">
      <c r="A76" s="40"/>
      <c r="B76" s="40"/>
      <c r="C76" s="40"/>
      <c r="D76" s="40"/>
      <c r="E76" s="40"/>
      <c r="F76" s="41"/>
      <c r="G76" s="42"/>
    </row>
    <row r="77" spans="1:7" x14ac:dyDescent="0.25">
      <c r="A77" s="53"/>
      <c r="B77" s="53"/>
      <c r="C77" s="53"/>
      <c r="D77" s="53"/>
      <c r="E77" s="53"/>
      <c r="F77" s="53"/>
      <c r="G77" s="39"/>
    </row>
    <row r="78" spans="1:7" x14ac:dyDescent="0.25">
      <c r="A78" s="36"/>
      <c r="B78" s="36"/>
      <c r="C78" s="36"/>
      <c r="D78" s="36"/>
      <c r="E78" s="36"/>
      <c r="F78" s="36"/>
      <c r="G78" s="39"/>
    </row>
    <row r="79" spans="1:7" x14ac:dyDescent="0.25">
      <c r="A79" s="40"/>
      <c r="B79" s="29"/>
      <c r="C79" s="29"/>
      <c r="D79" s="29"/>
      <c r="E79" s="29"/>
      <c r="F79" s="29"/>
      <c r="G79" s="39"/>
    </row>
    <row r="80" spans="1:7" x14ac:dyDescent="0.25">
      <c r="A80" s="40"/>
      <c r="B80" s="29"/>
      <c r="C80" s="29"/>
      <c r="D80" s="29"/>
      <c r="E80" s="29"/>
      <c r="F80" s="29"/>
      <c r="G80" s="39"/>
    </row>
    <row r="81" spans="1:7" x14ac:dyDescent="0.25">
      <c r="A81" s="54"/>
      <c r="B81" s="8"/>
      <c r="C81" s="8"/>
      <c r="D81" s="8"/>
      <c r="E81" s="8"/>
      <c r="F81" s="8"/>
      <c r="G81" s="39"/>
    </row>
    <row r="82" spans="1:7" x14ac:dyDescent="0.25">
      <c r="A82" s="40"/>
      <c r="B82" s="40"/>
      <c r="C82" s="40"/>
      <c r="D82" s="40"/>
      <c r="E82" s="40"/>
      <c r="F82" s="40"/>
      <c r="G82" s="42"/>
    </row>
    <row r="83" spans="1:7" x14ac:dyDescent="0.25">
      <c r="A83" s="40"/>
      <c r="B83" s="40"/>
      <c r="C83" s="40"/>
      <c r="D83" s="40"/>
      <c r="E83" s="40"/>
      <c r="F83" s="40"/>
      <c r="G83" s="42"/>
    </row>
    <row r="84" spans="1:7" x14ac:dyDescent="0.25">
      <c r="A84" s="36"/>
      <c r="B84" s="36"/>
      <c r="C84" s="36"/>
      <c r="D84" s="36"/>
      <c r="E84" s="36"/>
      <c r="F84" s="36"/>
      <c r="G84" s="39"/>
    </row>
    <row r="85" spans="1:7" x14ac:dyDescent="0.25">
      <c r="A85" s="37"/>
      <c r="B85" s="36"/>
      <c r="C85" s="36"/>
      <c r="D85" s="36"/>
      <c r="E85" s="36"/>
      <c r="F85" s="43"/>
      <c r="G85" s="39"/>
    </row>
    <row r="86" spans="1:7" ht="15.75" x14ac:dyDescent="0.25">
      <c r="A86" s="6"/>
      <c r="B86" s="8"/>
      <c r="C86" s="8"/>
      <c r="D86" s="8"/>
      <c r="E86" s="8"/>
      <c r="F86" s="8"/>
      <c r="G86" s="8"/>
    </row>
    <row r="87" spans="1:7" x14ac:dyDescent="0.25">
      <c r="A87" s="36"/>
      <c r="B87" s="36"/>
      <c r="C87" s="36"/>
      <c r="D87" s="36"/>
      <c r="E87" s="36"/>
      <c r="F87" s="36"/>
      <c r="G87" s="39"/>
    </row>
    <row r="88" spans="1:7" x14ac:dyDescent="0.25">
      <c r="A88" s="40"/>
      <c r="B88" s="40"/>
      <c r="C88" s="40"/>
      <c r="D88" s="40"/>
      <c r="E88" s="40"/>
      <c r="F88" s="40"/>
      <c r="G88" s="42"/>
    </row>
    <row r="89" spans="1:7" x14ac:dyDescent="0.25">
      <c r="A89" s="40"/>
      <c r="B89" s="40"/>
      <c r="C89" s="40"/>
      <c r="D89" s="40"/>
      <c r="E89" s="40"/>
      <c r="F89" s="40"/>
      <c r="G89" s="42"/>
    </row>
    <row r="90" spans="1:7" x14ac:dyDescent="0.25">
      <c r="A90" s="40"/>
      <c r="B90" s="40"/>
      <c r="C90" s="40"/>
      <c r="D90" s="40"/>
      <c r="E90" s="40"/>
      <c r="F90" s="40"/>
      <c r="G90" s="42"/>
    </row>
    <row r="91" spans="1:7" x14ac:dyDescent="0.25">
      <c r="A91" s="40"/>
      <c r="B91" s="40"/>
      <c r="C91" s="40"/>
      <c r="D91" s="40"/>
      <c r="E91" s="40"/>
      <c r="F91" s="40"/>
      <c r="G91" s="42"/>
    </row>
    <row r="92" spans="1:7" x14ac:dyDescent="0.25">
      <c r="A92" s="40"/>
      <c r="B92" s="36"/>
      <c r="C92" s="36"/>
      <c r="D92" s="36"/>
      <c r="E92" s="36"/>
      <c r="F92" s="36"/>
      <c r="G92" s="39"/>
    </row>
    <row r="93" spans="1:7" x14ac:dyDescent="0.25">
      <c r="A93" s="29"/>
      <c r="B93" s="29"/>
      <c r="C93" s="29"/>
      <c r="D93" s="29"/>
      <c r="E93" s="29"/>
      <c r="F93" s="29"/>
      <c r="G93" s="50"/>
    </row>
    <row r="94" spans="1:7" x14ac:dyDescent="0.25">
      <c r="A94" s="55"/>
      <c r="B94" s="36"/>
      <c r="C94" s="36"/>
      <c r="D94" s="36"/>
      <c r="E94" s="36"/>
      <c r="F94" s="36"/>
      <c r="G94" s="39"/>
    </row>
    <row r="95" spans="1:7" x14ac:dyDescent="0.25">
      <c r="A95" s="40"/>
      <c r="B95" s="40"/>
      <c r="C95" s="40"/>
      <c r="D95" s="40"/>
      <c r="E95" s="40"/>
      <c r="F95" s="40"/>
      <c r="G95" s="42"/>
    </row>
    <row r="96" spans="1:7" x14ac:dyDescent="0.25">
      <c r="A96" s="40"/>
      <c r="B96" s="40"/>
      <c r="C96" s="40"/>
      <c r="D96" s="40"/>
      <c r="E96" s="40"/>
      <c r="F96" s="40"/>
      <c r="G96" s="42"/>
    </row>
    <row r="97" spans="1:7" x14ac:dyDescent="0.25">
      <c r="A97" s="40"/>
      <c r="B97" s="40"/>
      <c r="C97" s="40"/>
      <c r="D97" s="40"/>
      <c r="E97" s="40"/>
      <c r="F97" s="40"/>
      <c r="G97" s="42"/>
    </row>
    <row r="98" spans="1:7" x14ac:dyDescent="0.25">
      <c r="A98" s="40"/>
      <c r="B98" s="40"/>
      <c r="C98" s="40"/>
      <c r="D98" s="40"/>
      <c r="E98" s="40"/>
      <c r="F98" s="40"/>
      <c r="G98" s="42"/>
    </row>
    <row r="99" spans="1:7" x14ac:dyDescent="0.25">
      <c r="A99" s="40"/>
      <c r="B99" s="40"/>
      <c r="C99" s="40"/>
      <c r="D99" s="40"/>
      <c r="E99" s="40"/>
      <c r="F99" s="40"/>
      <c r="G99" s="42"/>
    </row>
    <row r="100" spans="1:7" x14ac:dyDescent="0.25">
      <c r="A100" s="56"/>
      <c r="B100" s="56"/>
      <c r="C100" s="56"/>
      <c r="D100" s="56"/>
      <c r="E100" s="56"/>
      <c r="F100" s="56"/>
      <c r="G100" s="39"/>
    </row>
    <row r="101" spans="1:7" x14ac:dyDescent="0.25">
      <c r="A101" s="29"/>
      <c r="B101" s="51"/>
      <c r="C101" s="46"/>
      <c r="D101" s="57"/>
      <c r="E101" s="57"/>
      <c r="F101" s="57"/>
      <c r="G101" s="38"/>
    </row>
    <row r="102" spans="1:7" ht="15.75" x14ac:dyDescent="0.25">
      <c r="A102" s="6"/>
      <c r="B102" s="8"/>
      <c r="C102" s="8"/>
      <c r="D102" s="8"/>
      <c r="E102" s="8"/>
      <c r="F102" s="8"/>
      <c r="G102" s="8"/>
    </row>
    <row r="103" spans="1:7" x14ac:dyDescent="0.25">
      <c r="A103" s="36"/>
      <c r="B103" s="36"/>
      <c r="C103" s="36"/>
      <c r="D103" s="36"/>
      <c r="E103" s="36"/>
      <c r="F103" s="36"/>
      <c r="G103" s="39"/>
    </row>
    <row r="104" spans="1:7" x14ac:dyDescent="0.25">
      <c r="A104" s="40"/>
      <c r="B104" s="40"/>
      <c r="C104" s="40"/>
      <c r="D104" s="40"/>
      <c r="E104" s="40"/>
      <c r="F104" s="46"/>
      <c r="G104" s="42"/>
    </row>
    <row r="105" spans="1:7" x14ac:dyDescent="0.25">
      <c r="A105" s="40"/>
      <c r="B105" s="40"/>
      <c r="C105" s="40"/>
      <c r="D105" s="40"/>
      <c r="E105" s="40"/>
      <c r="F105" s="46"/>
      <c r="G105" s="42"/>
    </row>
    <row r="106" spans="1:7" x14ac:dyDescent="0.25">
      <c r="A106" s="40"/>
      <c r="B106" s="40"/>
      <c r="C106" s="40"/>
      <c r="D106" s="40"/>
      <c r="E106" s="40"/>
      <c r="F106" s="41"/>
      <c r="G106" s="42"/>
    </row>
    <row r="107" spans="1:7" x14ac:dyDescent="0.25">
      <c r="A107" s="40"/>
      <c r="B107" s="40"/>
      <c r="C107" s="40"/>
      <c r="D107" s="58"/>
      <c r="E107" s="46"/>
      <c r="F107" s="41"/>
      <c r="G107" s="42"/>
    </row>
    <row r="108" spans="1:7" x14ac:dyDescent="0.25">
      <c r="A108" s="40"/>
      <c r="B108" s="40"/>
      <c r="C108" s="40"/>
      <c r="D108" s="58"/>
      <c r="E108" s="46"/>
      <c r="F108" s="41"/>
      <c r="G108" s="42"/>
    </row>
    <row r="109" spans="1:7" x14ac:dyDescent="0.25">
      <c r="A109" s="40"/>
      <c r="B109" s="40"/>
      <c r="C109" s="40"/>
      <c r="D109" s="40"/>
      <c r="E109" s="51"/>
      <c r="F109" s="41"/>
      <c r="G109" s="42"/>
    </row>
    <row r="110" spans="1:7" x14ac:dyDescent="0.25">
      <c r="A110" s="40"/>
      <c r="B110" s="40"/>
      <c r="C110" s="40"/>
      <c r="D110" s="58"/>
      <c r="E110" s="46"/>
      <c r="F110" s="41"/>
      <c r="G110" s="42"/>
    </row>
    <row r="111" spans="1:7" x14ac:dyDescent="0.25">
      <c r="A111" s="36"/>
      <c r="B111" s="36"/>
      <c r="C111" s="36"/>
      <c r="D111" s="36"/>
      <c r="E111" s="36"/>
      <c r="F111" s="36"/>
      <c r="G111" s="39"/>
    </row>
    <row r="112" spans="1:7" x14ac:dyDescent="0.25">
      <c r="A112" s="59"/>
      <c r="B112" s="44"/>
      <c r="C112" s="44"/>
      <c r="D112" s="44"/>
      <c r="E112" s="44"/>
      <c r="F112" s="44"/>
      <c r="G112" s="60"/>
    </row>
    <row r="113" spans="1:7" x14ac:dyDescent="0.25">
      <c r="A113" s="61"/>
      <c r="B113" s="61"/>
      <c r="C113" s="61"/>
      <c r="D113" s="61"/>
      <c r="E113" s="29"/>
      <c r="F113" s="62"/>
      <c r="G113" s="63"/>
    </row>
    <row r="114" spans="1:7" x14ac:dyDescent="0.25">
      <c r="A114" s="61"/>
      <c r="B114" s="61"/>
      <c r="C114" s="61"/>
      <c r="D114" s="61"/>
      <c r="E114" s="29"/>
      <c r="F114" s="61"/>
      <c r="G114" s="63"/>
    </row>
    <row r="115" spans="1:7" x14ac:dyDescent="0.25">
      <c r="A115" s="29"/>
      <c r="B115" s="61"/>
      <c r="C115" s="61"/>
      <c r="D115" s="61"/>
      <c r="E115" s="29"/>
      <c r="F115" s="62"/>
      <c r="G115" s="63"/>
    </row>
    <row r="116" spans="1:7" x14ac:dyDescent="0.25">
      <c r="A116" s="61"/>
      <c r="B116" s="61"/>
      <c r="C116" s="61"/>
      <c r="D116" s="61"/>
      <c r="E116" s="29"/>
      <c r="F116" s="62"/>
      <c r="G116" s="63"/>
    </row>
    <row r="117" spans="1:7" x14ac:dyDescent="0.25">
      <c r="A117" s="61"/>
      <c r="B117" s="61"/>
      <c r="C117" s="61"/>
      <c r="D117" s="61"/>
      <c r="E117" s="29"/>
      <c r="F117" s="62"/>
      <c r="G117" s="63"/>
    </row>
    <row r="118" spans="1:7" x14ac:dyDescent="0.25">
      <c r="A118" s="61"/>
      <c r="B118" s="61"/>
      <c r="C118" s="61"/>
      <c r="D118" s="61"/>
      <c r="E118" s="29"/>
      <c r="F118" s="62"/>
      <c r="G118" s="63"/>
    </row>
    <row r="119" spans="1:7" x14ac:dyDescent="0.25">
      <c r="A119" s="61"/>
      <c r="B119" s="61"/>
      <c r="C119" s="61"/>
      <c r="D119" s="61"/>
      <c r="E119" s="29"/>
      <c r="F119" s="62"/>
      <c r="G119" s="63"/>
    </row>
    <row r="120" spans="1:7" x14ac:dyDescent="0.25">
      <c r="A120" s="61"/>
      <c r="B120" s="61"/>
      <c r="C120" s="61"/>
      <c r="D120" s="61"/>
      <c r="E120" s="29"/>
      <c r="F120" s="62"/>
      <c r="G120" s="63"/>
    </row>
    <row r="121" spans="1:7" x14ac:dyDescent="0.25">
      <c r="A121" s="61"/>
      <c r="B121" s="61"/>
      <c r="C121" s="61"/>
      <c r="D121" s="61"/>
      <c r="E121" s="29"/>
      <c r="F121" s="62"/>
      <c r="G121" s="63"/>
    </row>
    <row r="122" spans="1:7" ht="15.75" x14ac:dyDescent="0.25">
      <c r="A122" s="6"/>
      <c r="B122" s="8"/>
      <c r="C122" s="8"/>
      <c r="D122" s="8"/>
      <c r="E122" s="8"/>
      <c r="F122" s="8"/>
      <c r="G122" s="8"/>
    </row>
    <row r="123" spans="1:7" x14ac:dyDescent="0.25">
      <c r="A123" s="36"/>
      <c r="B123" s="36"/>
      <c r="C123" s="36"/>
      <c r="D123" s="36"/>
      <c r="E123" s="36"/>
      <c r="F123" s="36"/>
      <c r="G123" s="39"/>
    </row>
    <row r="124" spans="1:7" x14ac:dyDescent="0.25">
      <c r="A124" s="40"/>
      <c r="B124" s="40"/>
      <c r="C124" s="40"/>
      <c r="D124" s="40"/>
      <c r="E124" s="40"/>
      <c r="F124" s="40"/>
      <c r="G124" s="42"/>
    </row>
    <row r="125" spans="1:7" x14ac:dyDescent="0.25">
      <c r="A125" s="40"/>
      <c r="B125" s="40"/>
      <c r="C125" s="40"/>
      <c r="D125" s="40"/>
      <c r="E125" s="40"/>
      <c r="F125" s="40"/>
      <c r="G125" s="42"/>
    </row>
    <row r="126" spans="1:7" x14ac:dyDescent="0.25">
      <c r="A126" s="40"/>
      <c r="B126" s="40"/>
      <c r="C126" s="40"/>
      <c r="D126" s="40"/>
      <c r="E126" s="40"/>
      <c r="F126" s="40"/>
      <c r="G126" s="42"/>
    </row>
    <row r="127" spans="1:7" x14ac:dyDescent="0.25">
      <c r="A127" s="40"/>
      <c r="B127" s="40"/>
      <c r="C127" s="40"/>
      <c r="D127" s="40"/>
      <c r="E127" s="40"/>
      <c r="F127" s="40"/>
      <c r="G127" s="42"/>
    </row>
    <row r="128" spans="1:7" x14ac:dyDescent="0.25">
      <c r="A128" s="40"/>
      <c r="B128" s="40"/>
      <c r="C128" s="40"/>
      <c r="D128" s="40"/>
      <c r="E128" s="40"/>
      <c r="F128" s="40"/>
      <c r="G128" s="42"/>
    </row>
    <row r="129" spans="1:7" x14ac:dyDescent="0.25">
      <c r="A129" s="40"/>
      <c r="B129" s="40"/>
      <c r="C129" s="40"/>
      <c r="D129" s="40"/>
      <c r="E129" s="40"/>
      <c r="F129" s="40"/>
      <c r="G129" s="42"/>
    </row>
    <row r="130" spans="1:7" x14ac:dyDescent="0.25">
      <c r="A130" s="40"/>
      <c r="B130" s="36"/>
      <c r="C130" s="36"/>
      <c r="D130" s="36"/>
      <c r="E130" s="36"/>
      <c r="F130" s="36"/>
      <c r="G130" s="39"/>
    </row>
    <row r="131" spans="1:7" x14ac:dyDescent="0.25">
      <c r="A131" s="40"/>
      <c r="B131" s="36"/>
      <c r="C131" s="36"/>
      <c r="D131" s="36"/>
      <c r="E131" s="36"/>
      <c r="F131" s="36"/>
      <c r="G131" s="39"/>
    </row>
    <row r="132" spans="1:7" x14ac:dyDescent="0.25">
      <c r="A132" s="2"/>
      <c r="B132" s="29"/>
      <c r="C132" s="29"/>
      <c r="D132" s="29"/>
      <c r="E132" s="29"/>
      <c r="F132" s="29"/>
      <c r="G132" s="29"/>
    </row>
  </sheetData>
  <mergeCells count="8">
    <mergeCell ref="B2:B3"/>
    <mergeCell ref="C2:C3"/>
    <mergeCell ref="F2:F3"/>
    <mergeCell ref="I2:J3"/>
    <mergeCell ref="B7:F7"/>
    <mergeCell ref="I7:I8"/>
    <mergeCell ref="J7:J8"/>
    <mergeCell ref="B8:F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157"/>
  <sheetViews>
    <sheetView showGridLines="0" workbookViewId="0">
      <selection sqref="A1:G149"/>
    </sheetView>
  </sheetViews>
  <sheetFormatPr defaultRowHeight="15" x14ac:dyDescent="0.25"/>
  <cols>
    <col min="1" max="1" width="5.42578125" style="29" customWidth="1"/>
    <col min="2" max="6" width="20.7109375" style="29" customWidth="1"/>
    <col min="7" max="7" width="24.42578125" style="29" customWidth="1"/>
    <col min="9" max="9" width="13.85546875" bestFit="1" customWidth="1"/>
    <col min="10" max="10" width="11.140625" bestFit="1" customWidth="1"/>
    <col min="11" max="11" width="10.140625" bestFit="1" customWidth="1"/>
    <col min="12" max="12" width="11.140625" bestFit="1"/>
  </cols>
  <sheetData>
    <row r="1" spans="1:16" x14ac:dyDescent="0.25">
      <c r="A1" s="288" t="s">
        <v>14</v>
      </c>
      <c r="B1" s="289"/>
      <c r="C1" s="289"/>
      <c r="D1" s="289"/>
      <c r="E1" s="289"/>
      <c r="F1" s="289"/>
      <c r="G1" s="290"/>
    </row>
    <row r="2" spans="1:16" x14ac:dyDescent="0.25">
      <c r="A2" s="291" t="s">
        <v>15</v>
      </c>
      <c r="B2" s="291"/>
      <c r="C2" s="291"/>
      <c r="D2" s="291"/>
      <c r="E2" s="291"/>
      <c r="F2" s="291"/>
      <c r="G2" s="291"/>
    </row>
    <row r="3" spans="1:16" x14ac:dyDescent="0.25">
      <c r="A3" s="292" t="s">
        <v>16</v>
      </c>
      <c r="B3" s="292"/>
      <c r="C3" s="292"/>
      <c r="D3" s="292"/>
      <c r="E3" s="292"/>
      <c r="F3" s="292"/>
      <c r="G3" s="292"/>
    </row>
    <row r="4" spans="1:16" s="64" customFormat="1" ht="29.25" customHeight="1" x14ac:dyDescent="0.25">
      <c r="A4" s="293" t="s">
        <v>17</v>
      </c>
      <c r="B4" s="293"/>
      <c r="C4" s="293"/>
      <c r="D4" s="293"/>
      <c r="E4" s="293"/>
      <c r="F4" s="293"/>
      <c r="G4" s="293"/>
    </row>
    <row r="5" spans="1:16" ht="15" customHeight="1" x14ac:dyDescent="0.25">
      <c r="A5" s="294" t="s">
        <v>18</v>
      </c>
      <c r="B5" s="294"/>
      <c r="C5" s="294"/>
      <c r="D5" s="294"/>
      <c r="E5" s="294"/>
      <c r="F5" s="294"/>
      <c r="G5" s="294"/>
    </row>
    <row r="6" spans="1:16" x14ac:dyDescent="0.25">
      <c r="A6" s="295" t="s">
        <v>19</v>
      </c>
      <c r="B6" s="295"/>
      <c r="C6" s="295"/>
      <c r="D6" s="295"/>
      <c r="E6" s="295"/>
      <c r="F6" s="295"/>
      <c r="G6" s="295"/>
    </row>
    <row r="7" spans="1:16" x14ac:dyDescent="0.25">
      <c r="A7" s="296" t="s">
        <v>20</v>
      </c>
      <c r="B7" s="296"/>
      <c r="C7" s="296"/>
      <c r="D7" s="296"/>
      <c r="E7" s="296"/>
      <c r="F7" s="296"/>
      <c r="G7" s="296"/>
    </row>
    <row r="8" spans="1:16" x14ac:dyDescent="0.25">
      <c r="A8" s="295" t="s">
        <v>21</v>
      </c>
      <c r="B8" s="295"/>
      <c r="C8" s="295"/>
      <c r="D8" s="295"/>
      <c r="E8" s="295"/>
      <c r="F8" s="295"/>
      <c r="G8" s="295"/>
    </row>
    <row r="9" spans="1:16" x14ac:dyDescent="0.25">
      <c r="A9" s="297"/>
      <c r="B9" s="298"/>
      <c r="C9" s="298"/>
      <c r="D9" s="298"/>
      <c r="E9" s="298"/>
      <c r="F9" s="298"/>
      <c r="G9" s="298"/>
    </row>
    <row r="10" spans="1:16" x14ac:dyDescent="0.25">
      <c r="A10" s="299" t="s">
        <v>22</v>
      </c>
      <c r="B10" s="300"/>
      <c r="C10" s="300"/>
      <c r="D10" s="300"/>
      <c r="E10" s="300"/>
      <c r="F10" s="300"/>
      <c r="G10" s="301"/>
    </row>
    <row r="11" spans="1:16" x14ac:dyDescent="0.25">
      <c r="A11" s="65">
        <v>1</v>
      </c>
      <c r="B11" s="302" t="s">
        <v>23</v>
      </c>
      <c r="C11" s="303"/>
      <c r="D11" s="303"/>
      <c r="E11" s="304"/>
      <c r="F11" s="305" t="s">
        <v>24</v>
      </c>
      <c r="G11" s="306"/>
    </row>
    <row r="12" spans="1:16" x14ac:dyDescent="0.25">
      <c r="A12" s="67">
        <v>2</v>
      </c>
      <c r="B12" s="307" t="s">
        <v>25</v>
      </c>
      <c r="C12" s="308"/>
      <c r="D12" s="308"/>
      <c r="E12" s="309"/>
      <c r="F12" s="299" t="s">
        <v>26</v>
      </c>
      <c r="G12" s="301"/>
    </row>
    <row r="13" spans="1:16" x14ac:dyDescent="0.25">
      <c r="A13" s="65">
        <v>3</v>
      </c>
      <c r="B13" s="302" t="s">
        <v>27</v>
      </c>
      <c r="C13" s="303"/>
      <c r="D13" s="303"/>
      <c r="E13" s="304"/>
      <c r="F13" s="305"/>
      <c r="G13" s="306"/>
      <c r="K13" s="69"/>
      <c r="L13" s="69"/>
      <c r="M13" s="69"/>
      <c r="N13" s="69"/>
      <c r="O13" s="69"/>
      <c r="P13" s="69"/>
    </row>
    <row r="14" spans="1:16" x14ac:dyDescent="0.25">
      <c r="A14" s="67">
        <v>4</v>
      </c>
      <c r="B14" s="307" t="s">
        <v>28</v>
      </c>
      <c r="C14" s="308"/>
      <c r="D14" s="308"/>
      <c r="E14" s="309"/>
      <c r="F14" s="310" t="s">
        <v>29</v>
      </c>
      <c r="G14" s="311"/>
      <c r="K14" s="69"/>
      <c r="L14" s="69"/>
      <c r="M14" s="69"/>
      <c r="N14" s="69"/>
      <c r="O14" s="69"/>
      <c r="P14" s="69"/>
    </row>
    <row r="15" spans="1:16" x14ac:dyDescent="0.25">
      <c r="A15" s="65">
        <v>5</v>
      </c>
      <c r="B15" s="302" t="s">
        <v>30</v>
      </c>
      <c r="C15" s="303"/>
      <c r="D15" s="303"/>
      <c r="E15" s="304"/>
      <c r="F15" s="305"/>
      <c r="G15" s="306"/>
      <c r="K15" s="69"/>
      <c r="L15" s="69"/>
      <c r="M15" s="69"/>
      <c r="N15" s="69"/>
      <c r="O15" s="69"/>
      <c r="P15" s="69"/>
    </row>
    <row r="16" spans="1:16" x14ac:dyDescent="0.25">
      <c r="A16" s="67">
        <v>6</v>
      </c>
      <c r="B16" s="307" t="s">
        <v>31</v>
      </c>
      <c r="C16" s="308"/>
      <c r="D16" s="308"/>
      <c r="E16" s="309"/>
      <c r="F16" s="312">
        <v>24</v>
      </c>
      <c r="G16" s="313"/>
    </row>
    <row r="17" spans="1:12" x14ac:dyDescent="0.25">
      <c r="A17" s="65">
        <v>7</v>
      </c>
      <c r="B17" s="302" t="s">
        <v>32</v>
      </c>
      <c r="C17" s="303"/>
      <c r="D17" s="303"/>
      <c r="E17" s="303"/>
      <c r="F17" s="314"/>
      <c r="G17" s="315"/>
    </row>
    <row r="18" spans="1:12" x14ac:dyDescent="0.25">
      <c r="A18" s="70"/>
      <c r="B18" s="68"/>
      <c r="C18" s="71"/>
      <c r="D18" s="71"/>
      <c r="E18" s="71"/>
      <c r="F18" s="72"/>
      <c r="G18" s="73"/>
    </row>
    <row r="19" spans="1:12" x14ac:dyDescent="0.25">
      <c r="A19" s="305" t="s">
        <v>33</v>
      </c>
      <c r="B19" s="316"/>
      <c r="C19" s="316"/>
      <c r="D19" s="316"/>
      <c r="E19" s="316"/>
      <c r="F19" s="316"/>
      <c r="G19" s="306"/>
    </row>
    <row r="20" spans="1:12" x14ac:dyDescent="0.25">
      <c r="A20" s="74" t="s">
        <v>34</v>
      </c>
      <c r="B20" s="317" t="s">
        <v>35</v>
      </c>
      <c r="C20" s="318"/>
      <c r="D20" s="318"/>
      <c r="E20" s="318"/>
      <c r="F20" s="319"/>
      <c r="G20" s="77" t="s">
        <v>36</v>
      </c>
    </row>
    <row r="21" spans="1:12" x14ac:dyDescent="0.25">
      <c r="A21" s="78" t="s">
        <v>37</v>
      </c>
      <c r="B21" s="320" t="s">
        <v>38</v>
      </c>
      <c r="C21" s="321"/>
      <c r="D21" s="322"/>
      <c r="E21" s="79" t="s">
        <v>39</v>
      </c>
      <c r="F21" s="80">
        <v>0</v>
      </c>
      <c r="G21" s="81">
        <f>F17</f>
        <v>0</v>
      </c>
    </row>
    <row r="22" spans="1:12" x14ac:dyDescent="0.25">
      <c r="A22" s="82" t="s">
        <v>40</v>
      </c>
      <c r="B22" s="323" t="s">
        <v>41</v>
      </c>
      <c r="C22" s="324"/>
      <c r="D22" s="325"/>
      <c r="E22" s="74" t="s">
        <v>42</v>
      </c>
      <c r="F22" s="83">
        <v>0</v>
      </c>
      <c r="G22" s="84">
        <f>1302*F22</f>
        <v>0</v>
      </c>
    </row>
    <row r="23" spans="1:12" x14ac:dyDescent="0.25">
      <c r="A23" s="78" t="s">
        <v>43</v>
      </c>
      <c r="B23" s="320" t="s">
        <v>44</v>
      </c>
      <c r="C23" s="321"/>
      <c r="D23" s="321"/>
      <c r="E23" s="321"/>
      <c r="F23" s="322"/>
      <c r="G23" s="85">
        <v>0</v>
      </c>
    </row>
    <row r="24" spans="1:12" x14ac:dyDescent="0.25">
      <c r="A24" s="82" t="s">
        <v>45</v>
      </c>
      <c r="B24" s="326" t="s">
        <v>46</v>
      </c>
      <c r="C24" s="327"/>
      <c r="D24" s="327"/>
      <c r="E24" s="327"/>
      <c r="F24" s="328"/>
      <c r="G24" s="84"/>
      <c r="J24" t="s">
        <v>47</v>
      </c>
    </row>
    <row r="25" spans="1:12" x14ac:dyDescent="0.25">
      <c r="A25" s="78" t="s">
        <v>48</v>
      </c>
      <c r="B25" s="86" t="s">
        <v>49</v>
      </c>
      <c r="C25" s="87" t="s">
        <v>50</v>
      </c>
      <c r="D25" s="88">
        <v>0</v>
      </c>
      <c r="E25" s="87" t="s">
        <v>51</v>
      </c>
      <c r="F25" s="88">
        <f>ROUND(D25*F21,2)</f>
        <v>0</v>
      </c>
      <c r="G25" s="85"/>
    </row>
    <row r="26" spans="1:12" x14ac:dyDescent="0.25">
      <c r="A26" s="82" t="s">
        <v>52</v>
      </c>
      <c r="B26" s="329" t="s">
        <v>53</v>
      </c>
      <c r="C26" s="330"/>
      <c r="D26" s="330"/>
      <c r="E26" s="330"/>
      <c r="F26" s="331"/>
      <c r="G26" s="84">
        <v>0</v>
      </c>
    </row>
    <row r="27" spans="1:12" x14ac:dyDescent="0.25">
      <c r="A27" s="78" t="s">
        <v>54</v>
      </c>
      <c r="B27" s="332" t="s">
        <v>55</v>
      </c>
      <c r="C27" s="333"/>
      <c r="D27" s="333"/>
      <c r="E27" s="333"/>
      <c r="F27" s="334"/>
      <c r="G27" s="85">
        <v>0</v>
      </c>
    </row>
    <row r="28" spans="1:12" x14ac:dyDescent="0.25">
      <c r="A28" s="82" t="s">
        <v>56</v>
      </c>
      <c r="B28" s="89" t="s">
        <v>57</v>
      </c>
      <c r="C28" s="90" t="s">
        <v>58</v>
      </c>
      <c r="D28" s="91">
        <v>0</v>
      </c>
      <c r="E28" s="90" t="s">
        <v>59</v>
      </c>
      <c r="F28" s="92">
        <f>G21/220</f>
        <v>0</v>
      </c>
      <c r="G28" s="93">
        <f>TRUNC(F28*D28,2)</f>
        <v>0</v>
      </c>
    </row>
    <row r="29" spans="1:12" x14ac:dyDescent="0.25">
      <c r="A29" s="335" t="s">
        <v>60</v>
      </c>
      <c r="B29" s="336"/>
      <c r="C29" s="336"/>
      <c r="D29" s="336"/>
      <c r="E29" s="336"/>
      <c r="F29" s="337"/>
      <c r="G29" s="96">
        <f>SUM(G21:G28)</f>
        <v>0</v>
      </c>
      <c r="L29" s="97">
        <f>G29</f>
        <v>0</v>
      </c>
    </row>
    <row r="30" spans="1:12" x14ac:dyDescent="0.25">
      <c r="A30" s="70"/>
      <c r="B30" s="70"/>
      <c r="C30" s="98"/>
      <c r="D30" s="98"/>
      <c r="E30" s="98"/>
      <c r="F30" s="98"/>
      <c r="G30" s="99"/>
      <c r="L30" s="97">
        <f>G36</f>
        <v>0</v>
      </c>
    </row>
    <row r="31" spans="1:12" x14ac:dyDescent="0.25">
      <c r="A31" s="305" t="s">
        <v>61</v>
      </c>
      <c r="B31" s="316"/>
      <c r="C31" s="316"/>
      <c r="D31" s="316"/>
      <c r="E31" s="316"/>
      <c r="F31" s="316"/>
      <c r="G31" s="306"/>
      <c r="L31" s="100">
        <f>G47</f>
        <v>0</v>
      </c>
    </row>
    <row r="32" spans="1:12" x14ac:dyDescent="0.25">
      <c r="A32" s="74" t="s">
        <v>62</v>
      </c>
      <c r="B32" s="317" t="s">
        <v>63</v>
      </c>
      <c r="C32" s="318"/>
      <c r="D32" s="318"/>
      <c r="E32" s="319"/>
      <c r="F32" s="76" t="s">
        <v>64</v>
      </c>
      <c r="G32" s="77" t="s">
        <v>65</v>
      </c>
      <c r="L32" s="101">
        <f>G58</f>
        <v>0</v>
      </c>
    </row>
    <row r="33" spans="1:12" x14ac:dyDescent="0.25">
      <c r="A33" s="78" t="s">
        <v>37</v>
      </c>
      <c r="B33" s="338" t="s">
        <v>66</v>
      </c>
      <c r="C33" s="339"/>
      <c r="D33" s="339"/>
      <c r="E33" s="340"/>
      <c r="F33" s="103">
        <v>8.3299999999999999E-2</v>
      </c>
      <c r="G33" s="85">
        <f>G29*F33</f>
        <v>0</v>
      </c>
      <c r="L33" s="97">
        <f>L29+L30+L31+L32</f>
        <v>0</v>
      </c>
    </row>
    <row r="34" spans="1:12" x14ac:dyDescent="0.25">
      <c r="A34" s="82" t="s">
        <v>40</v>
      </c>
      <c r="B34" s="341" t="s">
        <v>67</v>
      </c>
      <c r="C34" s="342"/>
      <c r="D34" s="342"/>
      <c r="E34" s="343"/>
      <c r="F34" s="105">
        <v>0.121</v>
      </c>
      <c r="G34" s="84">
        <f>G29*F34</f>
        <v>0</v>
      </c>
    </row>
    <row r="35" spans="1:12" x14ac:dyDescent="0.25">
      <c r="A35" s="78"/>
      <c r="B35" s="338"/>
      <c r="C35" s="339"/>
      <c r="D35" s="339"/>
      <c r="E35" s="340"/>
      <c r="F35" s="103"/>
      <c r="G35" s="85"/>
    </row>
    <row r="36" spans="1:12" x14ac:dyDescent="0.25">
      <c r="A36" s="317" t="s">
        <v>68</v>
      </c>
      <c r="B36" s="318"/>
      <c r="C36" s="318"/>
      <c r="D36" s="318"/>
      <c r="E36" s="319"/>
      <c r="F36" s="106">
        <f>F33+F34</f>
        <v>0.20429999999999998</v>
      </c>
      <c r="G36" s="77">
        <f>SUM(G33:G34)</f>
        <v>0</v>
      </c>
      <c r="I36" s="107">
        <f>G36</f>
        <v>0</v>
      </c>
    </row>
    <row r="37" spans="1:12" x14ac:dyDescent="0.25">
      <c r="A37" s="102"/>
      <c r="B37" s="94"/>
      <c r="C37" s="94"/>
      <c r="D37" s="94"/>
      <c r="E37" s="94"/>
      <c r="F37" s="108"/>
      <c r="G37" s="109"/>
    </row>
    <row r="38" spans="1:12" x14ac:dyDescent="0.25">
      <c r="A38" s="74" t="s">
        <v>69</v>
      </c>
      <c r="B38" s="317" t="s">
        <v>70</v>
      </c>
      <c r="C38" s="318"/>
      <c r="D38" s="318"/>
      <c r="E38" s="319"/>
      <c r="F38" s="76" t="s">
        <v>64</v>
      </c>
      <c r="G38" s="77" t="s">
        <v>65</v>
      </c>
    </row>
    <row r="39" spans="1:12" x14ac:dyDescent="0.25">
      <c r="A39" s="78" t="s">
        <v>37</v>
      </c>
      <c r="B39" s="338" t="s">
        <v>71</v>
      </c>
      <c r="C39" s="339"/>
      <c r="D39" s="339"/>
      <c r="E39" s="340"/>
      <c r="F39" s="103">
        <v>0.2</v>
      </c>
      <c r="G39" s="110">
        <f t="shared" ref="G39:G46" si="0">ROUND(F39*($G$29+$G$36),2)</f>
        <v>0</v>
      </c>
      <c r="I39" s="111">
        <f t="shared" ref="I39:I46" si="1">$I$36*F39</f>
        <v>0</v>
      </c>
    </row>
    <row r="40" spans="1:12" x14ac:dyDescent="0.25">
      <c r="A40" s="82" t="s">
        <v>40</v>
      </c>
      <c r="B40" s="341" t="s">
        <v>72</v>
      </c>
      <c r="C40" s="342"/>
      <c r="D40" s="342"/>
      <c r="E40" s="343"/>
      <c r="F40" s="105">
        <v>1.4999999999999999E-2</v>
      </c>
      <c r="G40" s="112">
        <f t="shared" si="0"/>
        <v>0</v>
      </c>
      <c r="I40" s="111">
        <f t="shared" si="1"/>
        <v>0</v>
      </c>
    </row>
    <row r="41" spans="1:12" x14ac:dyDescent="0.25">
      <c r="A41" s="78" t="s">
        <v>43</v>
      </c>
      <c r="B41" s="338" t="s">
        <v>73</v>
      </c>
      <c r="C41" s="339"/>
      <c r="D41" s="339"/>
      <c r="E41" s="340"/>
      <c r="F41" s="103">
        <v>0.01</v>
      </c>
      <c r="G41" s="110">
        <f t="shared" si="0"/>
        <v>0</v>
      </c>
      <c r="I41" s="111">
        <f t="shared" si="1"/>
        <v>0</v>
      </c>
    </row>
    <row r="42" spans="1:12" x14ac:dyDescent="0.25">
      <c r="A42" s="82" t="s">
        <v>45</v>
      </c>
      <c r="B42" s="341" t="s">
        <v>74</v>
      </c>
      <c r="C42" s="342"/>
      <c r="D42" s="342"/>
      <c r="E42" s="343"/>
      <c r="F42" s="105">
        <v>2E-3</v>
      </c>
      <c r="G42" s="112">
        <f t="shared" si="0"/>
        <v>0</v>
      </c>
      <c r="I42" s="111">
        <f t="shared" si="1"/>
        <v>0</v>
      </c>
    </row>
    <row r="43" spans="1:12" x14ac:dyDescent="0.25">
      <c r="A43" s="78" t="s">
        <v>48</v>
      </c>
      <c r="B43" s="344" t="s">
        <v>75</v>
      </c>
      <c r="C43" s="345"/>
      <c r="D43" s="345"/>
      <c r="E43" s="346"/>
      <c r="F43" s="103">
        <v>2.5000000000000001E-2</v>
      </c>
      <c r="G43" s="110">
        <f t="shared" si="0"/>
        <v>0</v>
      </c>
      <c r="I43" s="111">
        <f t="shared" si="1"/>
        <v>0</v>
      </c>
    </row>
    <row r="44" spans="1:12" x14ac:dyDescent="0.25">
      <c r="A44" s="82" t="s">
        <v>52</v>
      </c>
      <c r="B44" s="341" t="s">
        <v>76</v>
      </c>
      <c r="C44" s="342"/>
      <c r="D44" s="342"/>
      <c r="E44" s="343"/>
      <c r="F44" s="105">
        <v>0.08</v>
      </c>
      <c r="G44" s="112">
        <f t="shared" si="0"/>
        <v>0</v>
      </c>
      <c r="I44" s="111">
        <f t="shared" si="1"/>
        <v>0</v>
      </c>
    </row>
    <row r="45" spans="1:12" x14ac:dyDescent="0.25">
      <c r="A45" s="78" t="s">
        <v>54</v>
      </c>
      <c r="B45" s="113" t="s">
        <v>77</v>
      </c>
      <c r="C45" s="114">
        <v>0</v>
      </c>
      <c r="D45" s="113" t="s">
        <v>78</v>
      </c>
      <c r="E45" s="115">
        <v>0</v>
      </c>
      <c r="F45" s="103">
        <f>C45*E45</f>
        <v>0</v>
      </c>
      <c r="G45" s="110">
        <f t="shared" si="0"/>
        <v>0</v>
      </c>
      <c r="I45" s="111">
        <f t="shared" si="1"/>
        <v>0</v>
      </c>
    </row>
    <row r="46" spans="1:12" x14ac:dyDescent="0.25">
      <c r="A46" s="82" t="s">
        <v>56</v>
      </c>
      <c r="B46" s="341" t="s">
        <v>79</v>
      </c>
      <c r="C46" s="342"/>
      <c r="D46" s="342"/>
      <c r="E46" s="343"/>
      <c r="F46" s="105">
        <v>6.0000000000000001E-3</v>
      </c>
      <c r="G46" s="112">
        <f t="shared" si="0"/>
        <v>0</v>
      </c>
      <c r="I46" s="111">
        <f t="shared" si="1"/>
        <v>0</v>
      </c>
    </row>
    <row r="47" spans="1:12" x14ac:dyDescent="0.25">
      <c r="A47" s="335" t="s">
        <v>68</v>
      </c>
      <c r="B47" s="336"/>
      <c r="C47" s="336"/>
      <c r="D47" s="336"/>
      <c r="E47" s="337"/>
      <c r="F47" s="116">
        <f>SUM(F39:F46)</f>
        <v>0.33800000000000008</v>
      </c>
      <c r="G47" s="96">
        <f>SUM(G39:G46)</f>
        <v>0</v>
      </c>
      <c r="I47" s="117">
        <f>SUM(I39:I46)</f>
        <v>0</v>
      </c>
    </row>
    <row r="48" spans="1:12" x14ac:dyDescent="0.25">
      <c r="A48" s="118"/>
      <c r="B48" s="118"/>
      <c r="C48" s="118"/>
      <c r="D48" s="118"/>
      <c r="E48" s="118"/>
      <c r="F48" s="119"/>
      <c r="G48" s="120"/>
    </row>
    <row r="49" spans="1:40" x14ac:dyDescent="0.25">
      <c r="A49" s="347" t="s">
        <v>80</v>
      </c>
      <c r="B49" s="347"/>
      <c r="C49" s="347"/>
      <c r="D49" s="347"/>
      <c r="E49" s="347"/>
      <c r="F49" s="347"/>
      <c r="G49" s="347"/>
    </row>
    <row r="50" spans="1:40" x14ac:dyDescent="0.25">
      <c r="A50" s="121"/>
      <c r="B50" s="122"/>
      <c r="C50" s="121"/>
      <c r="D50" s="121"/>
      <c r="E50" s="121"/>
      <c r="F50" s="121"/>
      <c r="G50" s="123"/>
    </row>
    <row r="51" spans="1:40" x14ac:dyDescent="0.25">
      <c r="A51" s="79" t="s">
        <v>81</v>
      </c>
      <c r="B51" s="335" t="s">
        <v>82</v>
      </c>
      <c r="C51" s="336"/>
      <c r="D51" s="336"/>
      <c r="E51" s="336"/>
      <c r="F51" s="337"/>
      <c r="G51" s="96" t="s">
        <v>65</v>
      </c>
    </row>
    <row r="52" spans="1:40" x14ac:dyDescent="0.25">
      <c r="A52" s="82" t="s">
        <v>37</v>
      </c>
      <c r="B52" s="341" t="s">
        <v>83</v>
      </c>
      <c r="C52" s="342"/>
      <c r="D52" s="342"/>
      <c r="E52" s="342"/>
      <c r="F52" s="343"/>
      <c r="G52" s="124">
        <f>((4*3.75)*F21)-(G29*0.06)</f>
        <v>0</v>
      </c>
      <c r="H52" s="100"/>
    </row>
    <row r="53" spans="1:40" x14ac:dyDescent="0.25">
      <c r="A53" s="78" t="s">
        <v>40</v>
      </c>
      <c r="B53" s="338" t="s">
        <v>84</v>
      </c>
      <c r="C53" s="339"/>
      <c r="D53" s="339"/>
      <c r="E53" s="339"/>
      <c r="F53" s="340"/>
      <c r="G53" s="110">
        <f>(H53*F21)*0.8</f>
        <v>0</v>
      </c>
      <c r="H53" s="100"/>
      <c r="K53" s="125"/>
    </row>
    <row r="54" spans="1:40" x14ac:dyDescent="0.25">
      <c r="A54" s="82" t="s">
        <v>43</v>
      </c>
      <c r="B54" s="341" t="s">
        <v>85</v>
      </c>
      <c r="C54" s="342"/>
      <c r="D54" s="342"/>
      <c r="E54" s="342"/>
      <c r="F54" s="343"/>
      <c r="G54" s="126">
        <f>UNIFORMES!F3</f>
        <v>0</v>
      </c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</row>
    <row r="55" spans="1:40" x14ac:dyDescent="0.25">
      <c r="A55" s="78" t="s">
        <v>45</v>
      </c>
      <c r="B55" s="338" t="s">
        <v>86</v>
      </c>
      <c r="C55" s="339"/>
      <c r="D55" s="339"/>
      <c r="E55" s="339"/>
      <c r="F55" s="340"/>
      <c r="G55" s="110">
        <v>0</v>
      </c>
    </row>
    <row r="56" spans="1:40" x14ac:dyDescent="0.25">
      <c r="A56" s="82" t="s">
        <v>48</v>
      </c>
      <c r="B56" s="341" t="s">
        <v>87</v>
      </c>
      <c r="C56" s="342"/>
      <c r="D56" s="342"/>
      <c r="E56" s="342"/>
      <c r="F56" s="343"/>
      <c r="G56" s="126">
        <v>0</v>
      </c>
    </row>
    <row r="57" spans="1:40" x14ac:dyDescent="0.25">
      <c r="A57" s="78" t="s">
        <v>52</v>
      </c>
      <c r="B57" s="338" t="s">
        <v>88</v>
      </c>
      <c r="C57" s="339"/>
      <c r="D57" s="339"/>
      <c r="E57" s="339"/>
      <c r="F57" s="340"/>
      <c r="G57" s="110">
        <f>F17/220*1.5*15</f>
        <v>0</v>
      </c>
      <c r="I57" s="33"/>
    </row>
    <row r="58" spans="1:40" x14ac:dyDescent="0.25">
      <c r="A58" s="317" t="s">
        <v>89</v>
      </c>
      <c r="B58" s="318"/>
      <c r="C58" s="318"/>
      <c r="D58" s="318"/>
      <c r="E58" s="318"/>
      <c r="F58" s="319"/>
      <c r="G58" s="77">
        <f>SUM(G52:G57)</f>
        <v>0</v>
      </c>
    </row>
    <row r="59" spans="1:40" x14ac:dyDescent="0.25">
      <c r="A59" s="348"/>
      <c r="B59" s="348"/>
      <c r="C59" s="348"/>
      <c r="D59" s="348"/>
      <c r="E59" s="348"/>
      <c r="F59" s="348"/>
      <c r="G59" s="348"/>
    </row>
    <row r="60" spans="1:40" ht="15" customHeight="1" x14ac:dyDescent="0.25">
      <c r="A60" s="349" t="s">
        <v>90</v>
      </c>
      <c r="B60" s="349"/>
      <c r="C60" s="349"/>
      <c r="D60" s="349"/>
      <c r="E60" s="349"/>
      <c r="F60" s="349"/>
      <c r="G60" s="349"/>
    </row>
    <row r="61" spans="1:40" x14ac:dyDescent="0.25">
      <c r="A61" s="350"/>
      <c r="B61" s="350"/>
      <c r="C61" s="350"/>
      <c r="D61" s="350"/>
      <c r="E61" s="350"/>
      <c r="F61" s="350"/>
      <c r="G61" s="350"/>
    </row>
    <row r="62" spans="1:40" x14ac:dyDescent="0.25">
      <c r="A62" s="299" t="s">
        <v>91</v>
      </c>
      <c r="B62" s="300"/>
      <c r="C62" s="300"/>
      <c r="D62" s="300"/>
      <c r="E62" s="300"/>
      <c r="F62" s="301"/>
      <c r="G62" s="77" t="s">
        <v>65</v>
      </c>
    </row>
    <row r="63" spans="1:40" x14ac:dyDescent="0.25">
      <c r="A63" s="129" t="s">
        <v>62</v>
      </c>
      <c r="B63" s="351" t="s">
        <v>63</v>
      </c>
      <c r="C63" s="352"/>
      <c r="D63" s="352"/>
      <c r="E63" s="352"/>
      <c r="F63" s="353"/>
      <c r="G63" s="131">
        <f>G36</f>
        <v>0</v>
      </c>
    </row>
    <row r="64" spans="1:40" x14ac:dyDescent="0.25">
      <c r="A64" s="132" t="s">
        <v>69</v>
      </c>
      <c r="B64" s="354" t="s">
        <v>92</v>
      </c>
      <c r="C64" s="355"/>
      <c r="D64" s="355"/>
      <c r="E64" s="355"/>
      <c r="F64" s="356"/>
      <c r="G64" s="133">
        <f>G47</f>
        <v>0</v>
      </c>
    </row>
    <row r="65" spans="1:9" x14ac:dyDescent="0.25">
      <c r="A65" s="129" t="s">
        <v>81</v>
      </c>
      <c r="B65" s="351" t="s">
        <v>82</v>
      </c>
      <c r="C65" s="352"/>
      <c r="D65" s="352"/>
      <c r="E65" s="352"/>
      <c r="F65" s="353"/>
      <c r="G65" s="131">
        <f>G58</f>
        <v>0</v>
      </c>
    </row>
    <row r="66" spans="1:9" x14ac:dyDescent="0.25">
      <c r="A66" s="317" t="s">
        <v>93</v>
      </c>
      <c r="B66" s="318"/>
      <c r="C66" s="318"/>
      <c r="D66" s="318"/>
      <c r="E66" s="318"/>
      <c r="F66" s="319"/>
      <c r="G66" s="77">
        <f>SUM(G63:G65)</f>
        <v>0</v>
      </c>
    </row>
    <row r="67" spans="1:9" x14ac:dyDescent="0.25">
      <c r="A67" s="134"/>
      <c r="B67" s="130"/>
      <c r="C67" s="135"/>
      <c r="D67" s="136"/>
      <c r="E67" s="136"/>
      <c r="F67" s="136"/>
      <c r="G67" s="137"/>
    </row>
    <row r="68" spans="1:9" x14ac:dyDescent="0.25">
      <c r="A68" s="299" t="s">
        <v>94</v>
      </c>
      <c r="B68" s="300"/>
      <c r="C68" s="300"/>
      <c r="D68" s="300"/>
      <c r="E68" s="300"/>
      <c r="F68" s="300"/>
      <c r="G68" s="301"/>
    </row>
    <row r="69" spans="1:9" x14ac:dyDescent="0.25">
      <c r="A69" s="335" t="s">
        <v>95</v>
      </c>
      <c r="B69" s="336"/>
      <c r="C69" s="336"/>
      <c r="D69" s="336"/>
      <c r="E69" s="336"/>
      <c r="F69" s="337"/>
      <c r="G69" s="96" t="s">
        <v>36</v>
      </c>
    </row>
    <row r="70" spans="1:9" x14ac:dyDescent="0.25">
      <c r="A70" s="357" t="s">
        <v>37</v>
      </c>
      <c r="B70" s="341" t="s">
        <v>96</v>
      </c>
      <c r="C70" s="342"/>
      <c r="D70" s="342"/>
      <c r="E70" s="343"/>
      <c r="F70" s="359">
        <f>((1/12)*E71)</f>
        <v>0</v>
      </c>
      <c r="G70" s="361">
        <f>ROUND(F70*G29,2)</f>
        <v>0</v>
      </c>
    </row>
    <row r="71" spans="1:9" x14ac:dyDescent="0.25">
      <c r="A71" s="358"/>
      <c r="B71" s="341" t="s">
        <v>97</v>
      </c>
      <c r="C71" s="342"/>
      <c r="D71" s="343"/>
      <c r="E71" s="115">
        <v>0</v>
      </c>
      <c r="F71" s="360"/>
      <c r="G71" s="362"/>
    </row>
    <row r="72" spans="1:9" x14ac:dyDescent="0.25">
      <c r="A72" s="78" t="s">
        <v>40</v>
      </c>
      <c r="B72" s="338" t="s">
        <v>98</v>
      </c>
      <c r="C72" s="339"/>
      <c r="D72" s="339"/>
      <c r="E72" s="340"/>
      <c r="F72" s="103">
        <v>0.08</v>
      </c>
      <c r="G72" s="110">
        <f>F72*G70</f>
        <v>0</v>
      </c>
    </row>
    <row r="73" spans="1:9" x14ac:dyDescent="0.25">
      <c r="A73" s="82" t="s">
        <v>43</v>
      </c>
      <c r="B73" s="341" t="s">
        <v>99</v>
      </c>
      <c r="C73" s="342"/>
      <c r="D73" s="342"/>
      <c r="E73" s="343"/>
      <c r="F73" s="105"/>
      <c r="G73" s="126">
        <f>ROUND(F73*G29,2)</f>
        <v>0</v>
      </c>
    </row>
    <row r="74" spans="1:9" x14ac:dyDescent="0.25">
      <c r="A74" s="78" t="s">
        <v>45</v>
      </c>
      <c r="B74" s="338" t="s">
        <v>100</v>
      </c>
      <c r="C74" s="339"/>
      <c r="D74" s="339"/>
      <c r="E74" s="340"/>
      <c r="F74" s="103">
        <v>1.9400000000000001E-2</v>
      </c>
      <c r="G74" s="110">
        <f>ROUND(F74*G29,2)</f>
        <v>0</v>
      </c>
    </row>
    <row r="75" spans="1:9" x14ac:dyDescent="0.25">
      <c r="A75" s="82" t="s">
        <v>48</v>
      </c>
      <c r="B75" s="341" t="s">
        <v>101</v>
      </c>
      <c r="C75" s="342"/>
      <c r="D75" s="342"/>
      <c r="E75" s="343"/>
      <c r="F75" s="105">
        <f>F47</f>
        <v>0.33800000000000008</v>
      </c>
      <c r="G75" s="126">
        <f>F75*G74</f>
        <v>0</v>
      </c>
    </row>
    <row r="76" spans="1:9" x14ac:dyDescent="0.25">
      <c r="A76" s="78" t="s">
        <v>52</v>
      </c>
      <c r="B76" s="338" t="s">
        <v>102</v>
      </c>
      <c r="C76" s="339"/>
      <c r="D76" s="339"/>
      <c r="E76" s="340"/>
      <c r="F76" s="103">
        <v>0.04</v>
      </c>
      <c r="G76" s="110">
        <f>G74*F76</f>
        <v>0</v>
      </c>
    </row>
    <row r="77" spans="1:9" x14ac:dyDescent="0.25">
      <c r="A77" s="317" t="s">
        <v>68</v>
      </c>
      <c r="B77" s="318"/>
      <c r="C77" s="318"/>
      <c r="D77" s="318"/>
      <c r="E77" s="319"/>
      <c r="F77" s="106">
        <f>SUM(F70:F76)</f>
        <v>0.47740000000000005</v>
      </c>
      <c r="G77" s="77">
        <f>SUM(G70:G76)</f>
        <v>0</v>
      </c>
      <c r="I77" s="107">
        <f>G77</f>
        <v>0</v>
      </c>
    </row>
    <row r="78" spans="1:9" x14ac:dyDescent="0.25">
      <c r="A78" s="134"/>
      <c r="B78" s="134"/>
      <c r="C78" s="138"/>
      <c r="D78" s="138"/>
      <c r="E78" s="138"/>
      <c r="F78" s="138"/>
      <c r="G78" s="139"/>
    </row>
    <row r="79" spans="1:9" x14ac:dyDescent="0.25">
      <c r="A79" s="299" t="s">
        <v>103</v>
      </c>
      <c r="B79" s="300"/>
      <c r="C79" s="300"/>
      <c r="D79" s="300"/>
      <c r="E79" s="300"/>
      <c r="F79" s="300"/>
      <c r="G79" s="301"/>
    </row>
    <row r="80" spans="1:9" x14ac:dyDescent="0.25">
      <c r="A80" s="79" t="s">
        <v>104</v>
      </c>
      <c r="B80" s="335" t="s">
        <v>105</v>
      </c>
      <c r="C80" s="336"/>
      <c r="D80" s="336"/>
      <c r="E80" s="336"/>
      <c r="F80" s="337"/>
      <c r="G80" s="96" t="s">
        <v>65</v>
      </c>
    </row>
    <row r="81" spans="1:12" ht="28.5" customHeight="1" x14ac:dyDescent="0.25">
      <c r="A81" s="363" t="s">
        <v>106</v>
      </c>
      <c r="B81" s="364"/>
      <c r="C81" s="364"/>
      <c r="D81" s="364"/>
      <c r="E81" s="364"/>
      <c r="F81" s="365"/>
      <c r="G81" s="126">
        <f>G29+G36+G58+G77</f>
        <v>0</v>
      </c>
    </row>
    <row r="82" spans="1:12" x14ac:dyDescent="0.25">
      <c r="A82" s="78" t="s">
        <v>37</v>
      </c>
      <c r="B82" s="366" t="s">
        <v>107</v>
      </c>
      <c r="C82" s="367"/>
      <c r="D82" s="367"/>
      <c r="E82" s="368"/>
      <c r="F82" s="142"/>
      <c r="G82" s="110"/>
    </row>
    <row r="83" spans="1:12" ht="14.25" customHeight="1" x14ac:dyDescent="0.25">
      <c r="A83" s="357" t="s">
        <v>40</v>
      </c>
      <c r="B83" s="369" t="s">
        <v>108</v>
      </c>
      <c r="C83" s="370"/>
      <c r="D83" s="370"/>
      <c r="E83" s="371"/>
      <c r="F83" s="372">
        <f>((E84/365)*40%)</f>
        <v>0</v>
      </c>
      <c r="G83" s="361">
        <f>G81*F83</f>
        <v>0</v>
      </c>
    </row>
    <row r="84" spans="1:12" ht="14.25" customHeight="1" x14ac:dyDescent="0.25">
      <c r="A84" s="358"/>
      <c r="B84" s="341" t="s">
        <v>109</v>
      </c>
      <c r="C84" s="342"/>
      <c r="D84" s="343"/>
      <c r="E84" s="143">
        <v>0</v>
      </c>
      <c r="F84" s="373"/>
      <c r="G84" s="374"/>
    </row>
    <row r="85" spans="1:12" ht="14.25" customHeight="1" x14ac:dyDescent="0.25">
      <c r="A85" s="375" t="s">
        <v>43</v>
      </c>
      <c r="B85" s="377" t="s">
        <v>110</v>
      </c>
      <c r="C85" s="378"/>
      <c r="D85" s="113" t="s">
        <v>111</v>
      </c>
      <c r="E85" s="143">
        <v>0</v>
      </c>
      <c r="F85" s="379">
        <f>((E85/365)*E86)*49.24%</f>
        <v>0</v>
      </c>
      <c r="G85" s="381">
        <f>G81*F85</f>
        <v>0</v>
      </c>
    </row>
    <row r="86" spans="1:12" x14ac:dyDescent="0.25">
      <c r="A86" s="376"/>
      <c r="B86" s="338" t="s">
        <v>97</v>
      </c>
      <c r="C86" s="339"/>
      <c r="D86" s="340"/>
      <c r="E86" s="115">
        <v>0</v>
      </c>
      <c r="F86" s="380">
        <f>((E86/30)/12)*E83</f>
        <v>0</v>
      </c>
      <c r="G86" s="382"/>
    </row>
    <row r="87" spans="1:12" x14ac:dyDescent="0.25">
      <c r="A87" s="357" t="s">
        <v>45</v>
      </c>
      <c r="B87" s="383" t="s">
        <v>112</v>
      </c>
      <c r="C87" s="384"/>
      <c r="D87" s="145" t="s">
        <v>113</v>
      </c>
      <c r="E87" s="143">
        <v>0</v>
      </c>
      <c r="F87" s="372">
        <f>((E87/365)*E88)</f>
        <v>0</v>
      </c>
      <c r="G87" s="361">
        <f>G81*F87</f>
        <v>0</v>
      </c>
    </row>
    <row r="88" spans="1:12" x14ac:dyDescent="0.25">
      <c r="A88" s="358"/>
      <c r="B88" s="341" t="s">
        <v>97</v>
      </c>
      <c r="C88" s="342"/>
      <c r="D88" s="343"/>
      <c r="E88" s="115">
        <v>0</v>
      </c>
      <c r="F88" s="373"/>
      <c r="G88" s="374"/>
    </row>
    <row r="89" spans="1:12" x14ac:dyDescent="0.25">
      <c r="A89" s="146" t="s">
        <v>48</v>
      </c>
      <c r="B89" s="385" t="s">
        <v>114</v>
      </c>
      <c r="C89" s="386"/>
      <c r="D89" s="386"/>
      <c r="E89" s="387"/>
      <c r="F89" s="147">
        <v>0</v>
      </c>
      <c r="G89" s="148">
        <f>G81*F89</f>
        <v>0</v>
      </c>
    </row>
    <row r="90" spans="1:12" x14ac:dyDescent="0.25">
      <c r="A90" s="357" t="s">
        <v>52</v>
      </c>
      <c r="B90" s="389" t="s">
        <v>115</v>
      </c>
      <c r="C90" s="390"/>
      <c r="D90" s="390"/>
      <c r="E90" s="391"/>
      <c r="F90" s="372">
        <f>F47</f>
        <v>0.33800000000000008</v>
      </c>
      <c r="G90" s="361">
        <f>(G83+G85+G87+G89)*F90</f>
        <v>0</v>
      </c>
    </row>
    <row r="91" spans="1:12" x14ac:dyDescent="0.25">
      <c r="A91" s="388"/>
      <c r="B91" s="392"/>
      <c r="C91" s="393"/>
      <c r="D91" s="393"/>
      <c r="E91" s="394"/>
      <c r="F91" s="395"/>
      <c r="G91" s="396"/>
    </row>
    <row r="92" spans="1:12" x14ac:dyDescent="0.25">
      <c r="A92" s="149" t="s">
        <v>54</v>
      </c>
      <c r="B92" s="397" t="s">
        <v>116</v>
      </c>
      <c r="C92" s="397"/>
      <c r="D92" s="397"/>
      <c r="E92" s="397"/>
      <c r="F92" s="150">
        <v>0</v>
      </c>
      <c r="G92" s="151">
        <f>G81*F92</f>
        <v>0</v>
      </c>
    </row>
    <row r="93" spans="1:12" x14ac:dyDescent="0.25">
      <c r="A93" s="152" t="s">
        <v>56</v>
      </c>
      <c r="B93" s="398" t="s">
        <v>117</v>
      </c>
      <c r="C93" s="399"/>
      <c r="D93" s="399"/>
      <c r="E93" s="400"/>
      <c r="F93" s="153">
        <f>F47</f>
        <v>0.33800000000000008</v>
      </c>
      <c r="G93" s="144">
        <f>G92*F93</f>
        <v>0</v>
      </c>
    </row>
    <row r="94" spans="1:12" x14ac:dyDescent="0.25">
      <c r="A94" s="401" t="s">
        <v>118</v>
      </c>
      <c r="B94" s="402"/>
      <c r="C94" s="402"/>
      <c r="D94" s="402"/>
      <c r="E94" s="402"/>
      <c r="F94" s="403"/>
      <c r="G94" s="154">
        <f>SUM(G82:G93)</f>
        <v>0</v>
      </c>
    </row>
    <row r="95" spans="1:12" x14ac:dyDescent="0.25">
      <c r="A95" s="155"/>
      <c r="B95" s="156"/>
      <c r="C95" s="156"/>
      <c r="D95" s="156"/>
      <c r="E95" s="156"/>
      <c r="F95" s="157"/>
      <c r="G95" s="158"/>
      <c r="I95" s="100"/>
      <c r="L95" s="97"/>
    </row>
    <row r="96" spans="1:12" x14ac:dyDescent="0.25">
      <c r="A96" s="74" t="s">
        <v>119</v>
      </c>
      <c r="B96" s="317" t="s">
        <v>120</v>
      </c>
      <c r="C96" s="318"/>
      <c r="D96" s="318"/>
      <c r="E96" s="318"/>
      <c r="F96" s="319"/>
      <c r="G96" s="77" t="s">
        <v>65</v>
      </c>
    </row>
    <row r="97" spans="1:7" x14ac:dyDescent="0.25">
      <c r="A97" s="78" t="s">
        <v>37</v>
      </c>
      <c r="B97" s="404" t="s">
        <v>121</v>
      </c>
      <c r="C97" s="405"/>
      <c r="D97" s="405"/>
      <c r="E97" s="405"/>
      <c r="F97" s="406"/>
      <c r="G97" s="96">
        <v>0</v>
      </c>
    </row>
    <row r="98" spans="1:7" x14ac:dyDescent="0.25">
      <c r="A98" s="104"/>
      <c r="B98" s="159"/>
      <c r="C98" s="159"/>
      <c r="D98" s="159"/>
      <c r="E98" s="159"/>
      <c r="F98" s="159"/>
      <c r="G98" s="160"/>
    </row>
    <row r="99" spans="1:7" x14ac:dyDescent="0.25">
      <c r="A99" s="305" t="s">
        <v>122</v>
      </c>
      <c r="B99" s="316"/>
      <c r="C99" s="316"/>
      <c r="D99" s="316"/>
      <c r="E99" s="316"/>
      <c r="F99" s="306"/>
      <c r="G99" s="96" t="s">
        <v>65</v>
      </c>
    </row>
    <row r="100" spans="1:7" x14ac:dyDescent="0.25">
      <c r="A100" s="82" t="s">
        <v>104</v>
      </c>
      <c r="B100" s="369" t="s">
        <v>123</v>
      </c>
      <c r="C100" s="370"/>
      <c r="D100" s="370"/>
      <c r="E100" s="370"/>
      <c r="F100" s="371"/>
      <c r="G100" s="126">
        <f>G94</f>
        <v>0</v>
      </c>
    </row>
    <row r="101" spans="1:7" x14ac:dyDescent="0.25">
      <c r="A101" s="78" t="s">
        <v>119</v>
      </c>
      <c r="B101" s="366" t="s">
        <v>124</v>
      </c>
      <c r="C101" s="367"/>
      <c r="D101" s="367"/>
      <c r="E101" s="367"/>
      <c r="F101" s="368"/>
      <c r="G101" s="110">
        <f>G97</f>
        <v>0</v>
      </c>
    </row>
    <row r="102" spans="1:7" x14ac:dyDescent="0.25">
      <c r="A102" s="317" t="s">
        <v>68</v>
      </c>
      <c r="B102" s="318"/>
      <c r="C102" s="318"/>
      <c r="D102" s="318"/>
      <c r="E102" s="318"/>
      <c r="F102" s="319"/>
      <c r="G102" s="77">
        <f>SUM(G100:G101)</f>
        <v>0</v>
      </c>
    </row>
    <row r="103" spans="1:7" x14ac:dyDescent="0.25">
      <c r="A103" s="102"/>
      <c r="B103" s="94"/>
      <c r="C103" s="94"/>
      <c r="D103" s="94"/>
      <c r="E103" s="94"/>
      <c r="F103" s="108"/>
      <c r="G103" s="109"/>
    </row>
    <row r="104" spans="1:7" x14ac:dyDescent="0.25">
      <c r="A104" s="299" t="s">
        <v>125</v>
      </c>
      <c r="B104" s="300"/>
      <c r="C104" s="300"/>
      <c r="D104" s="300"/>
      <c r="E104" s="300"/>
      <c r="F104" s="300"/>
      <c r="G104" s="301"/>
    </row>
    <row r="105" spans="1:7" x14ac:dyDescent="0.25">
      <c r="A105" s="79">
        <v>5</v>
      </c>
      <c r="B105" s="335" t="s">
        <v>126</v>
      </c>
      <c r="C105" s="336"/>
      <c r="D105" s="336"/>
      <c r="E105" s="336"/>
      <c r="F105" s="337"/>
      <c r="G105" s="96" t="s">
        <v>36</v>
      </c>
    </row>
    <row r="106" spans="1:7" x14ac:dyDescent="0.25">
      <c r="A106" s="82" t="s">
        <v>37</v>
      </c>
      <c r="B106" s="341" t="s">
        <v>127</v>
      </c>
      <c r="C106" s="342"/>
      <c r="D106" s="342"/>
      <c r="E106" s="342"/>
      <c r="F106" s="343"/>
      <c r="G106" s="126">
        <f>UNIFORMES!$I$15</f>
        <v>0</v>
      </c>
    </row>
    <row r="107" spans="1:7" x14ac:dyDescent="0.25">
      <c r="A107" s="78" t="s">
        <v>40</v>
      </c>
      <c r="B107" s="338" t="s">
        <v>128</v>
      </c>
      <c r="C107" s="339"/>
      <c r="D107" s="339"/>
      <c r="E107" s="339"/>
      <c r="F107" s="340"/>
      <c r="G107" s="110">
        <v>0</v>
      </c>
    </row>
    <row r="108" spans="1:7" x14ac:dyDescent="0.25">
      <c r="A108" s="82" t="s">
        <v>43</v>
      </c>
      <c r="B108" s="341" t="s">
        <v>129</v>
      </c>
      <c r="C108" s="342"/>
      <c r="D108" s="342"/>
      <c r="E108" s="342"/>
      <c r="F108" s="343"/>
      <c r="G108" s="126">
        <v>0</v>
      </c>
    </row>
    <row r="109" spans="1:7" x14ac:dyDescent="0.25">
      <c r="A109" s="78" t="s">
        <v>45</v>
      </c>
      <c r="B109" s="338" t="s">
        <v>130</v>
      </c>
      <c r="C109" s="339"/>
      <c r="D109" s="339"/>
      <c r="E109" s="339"/>
      <c r="F109" s="340"/>
      <c r="G109" s="110">
        <v>0</v>
      </c>
    </row>
    <row r="110" spans="1:7" x14ac:dyDescent="0.25">
      <c r="A110" s="82"/>
      <c r="B110" s="317" t="s">
        <v>131</v>
      </c>
      <c r="C110" s="318"/>
      <c r="D110" s="318"/>
      <c r="E110" s="318"/>
      <c r="F110" s="319"/>
      <c r="G110" s="77">
        <f>SUM(G106:G108)</f>
        <v>0</v>
      </c>
    </row>
    <row r="111" spans="1:7" x14ac:dyDescent="0.25">
      <c r="A111" s="134"/>
      <c r="B111" s="134"/>
      <c r="C111" s="138"/>
      <c r="D111" s="138"/>
      <c r="E111" s="138"/>
      <c r="F111" s="138"/>
      <c r="G111" s="139"/>
    </row>
    <row r="112" spans="1:7" x14ac:dyDescent="0.25">
      <c r="A112" s="317" t="s">
        <v>132</v>
      </c>
      <c r="B112" s="318"/>
      <c r="C112" s="318"/>
      <c r="D112" s="318"/>
      <c r="E112" s="318"/>
      <c r="F112" s="319"/>
      <c r="G112" s="77" t="s">
        <v>36</v>
      </c>
    </row>
    <row r="113" spans="1:11" x14ac:dyDescent="0.25">
      <c r="A113" s="78" t="s">
        <v>37</v>
      </c>
      <c r="B113" s="338" t="s">
        <v>133</v>
      </c>
      <c r="C113" s="339"/>
      <c r="D113" s="339"/>
      <c r="E113" s="339"/>
      <c r="F113" s="340"/>
      <c r="G113" s="110">
        <f>G29</f>
        <v>0</v>
      </c>
    </row>
    <row r="114" spans="1:11" x14ac:dyDescent="0.25">
      <c r="A114" s="82" t="s">
        <v>40</v>
      </c>
      <c r="B114" s="341" t="s">
        <v>61</v>
      </c>
      <c r="C114" s="342"/>
      <c r="D114" s="342"/>
      <c r="E114" s="342"/>
      <c r="F114" s="343"/>
      <c r="G114" s="126">
        <f>G66</f>
        <v>0</v>
      </c>
    </row>
    <row r="115" spans="1:11" x14ac:dyDescent="0.25">
      <c r="A115" s="78" t="s">
        <v>43</v>
      </c>
      <c r="B115" s="338" t="s">
        <v>134</v>
      </c>
      <c r="C115" s="339"/>
      <c r="D115" s="339"/>
      <c r="E115" s="339"/>
      <c r="F115" s="340"/>
      <c r="G115" s="110">
        <f>G77</f>
        <v>0</v>
      </c>
    </row>
    <row r="116" spans="1:11" x14ac:dyDescent="0.25">
      <c r="A116" s="82" t="s">
        <v>45</v>
      </c>
      <c r="B116" s="341" t="s">
        <v>103</v>
      </c>
      <c r="C116" s="342"/>
      <c r="D116" s="342"/>
      <c r="E116" s="342"/>
      <c r="F116" s="343"/>
      <c r="G116" s="126">
        <f>G102</f>
        <v>0</v>
      </c>
    </row>
    <row r="117" spans="1:11" x14ac:dyDescent="0.25">
      <c r="A117" s="78" t="s">
        <v>48</v>
      </c>
      <c r="B117" s="338" t="s">
        <v>125</v>
      </c>
      <c r="C117" s="339"/>
      <c r="D117" s="339"/>
      <c r="E117" s="339"/>
      <c r="F117" s="340"/>
      <c r="G117" s="110">
        <f>G110</f>
        <v>0</v>
      </c>
    </row>
    <row r="118" spans="1:11" x14ac:dyDescent="0.25">
      <c r="A118" s="407" t="s">
        <v>135</v>
      </c>
      <c r="B118" s="408"/>
      <c r="C118" s="408"/>
      <c r="D118" s="408"/>
      <c r="E118" s="408"/>
      <c r="F118" s="409"/>
      <c r="G118" s="77">
        <f>SUM(G113:G117)</f>
        <v>0</v>
      </c>
    </row>
    <row r="119" spans="1:11" x14ac:dyDescent="0.25">
      <c r="A119" s="134"/>
      <c r="B119" s="161"/>
      <c r="C119" s="162"/>
      <c r="D119" s="163"/>
      <c r="E119" s="163"/>
      <c r="F119" s="163"/>
      <c r="G119" s="164"/>
    </row>
    <row r="120" spans="1:11" x14ac:dyDescent="0.25">
      <c r="A120" s="299" t="s">
        <v>136</v>
      </c>
      <c r="B120" s="300"/>
      <c r="C120" s="300"/>
      <c r="D120" s="300"/>
      <c r="E120" s="300"/>
      <c r="F120" s="300"/>
      <c r="G120" s="301"/>
    </row>
    <row r="121" spans="1:11" x14ac:dyDescent="0.25">
      <c r="A121" s="79">
        <v>6</v>
      </c>
      <c r="B121" s="335" t="s">
        <v>137</v>
      </c>
      <c r="C121" s="336"/>
      <c r="D121" s="336"/>
      <c r="E121" s="337"/>
      <c r="F121" s="95" t="s">
        <v>64</v>
      </c>
      <c r="G121" s="96" t="s">
        <v>36</v>
      </c>
    </row>
    <row r="122" spans="1:11" x14ac:dyDescent="0.25">
      <c r="A122" s="82" t="s">
        <v>37</v>
      </c>
      <c r="B122" s="341" t="s">
        <v>138</v>
      </c>
      <c r="C122" s="342"/>
      <c r="D122" s="342"/>
      <c r="E122" s="343"/>
      <c r="F122" s="115">
        <v>0</v>
      </c>
      <c r="G122" s="126">
        <f>F122*(SUM(G113:G117))</f>
        <v>0</v>
      </c>
      <c r="J122" s="97"/>
      <c r="K122" s="97"/>
    </row>
    <row r="123" spans="1:11" x14ac:dyDescent="0.25">
      <c r="A123" s="78" t="s">
        <v>40</v>
      </c>
      <c r="B123" s="338" t="s">
        <v>139</v>
      </c>
      <c r="C123" s="339"/>
      <c r="D123" s="339"/>
      <c r="E123" s="340"/>
      <c r="F123" s="115">
        <v>0</v>
      </c>
      <c r="G123" s="110">
        <f>F123*(G118+G122)</f>
        <v>0</v>
      </c>
    </row>
    <row r="124" spans="1:11" x14ac:dyDescent="0.25">
      <c r="A124" s="357" t="s">
        <v>43</v>
      </c>
      <c r="B124" s="341" t="s">
        <v>140</v>
      </c>
      <c r="C124" s="342"/>
      <c r="D124" s="342"/>
      <c r="E124" s="343"/>
      <c r="F124" s="359">
        <f>SUM(E125:E128)</f>
        <v>0</v>
      </c>
      <c r="G124" s="361">
        <f>TRUNC(G138,2)</f>
        <v>0</v>
      </c>
    </row>
    <row r="125" spans="1:11" x14ac:dyDescent="0.25">
      <c r="A125" s="358"/>
      <c r="B125" s="412" t="s">
        <v>141</v>
      </c>
      <c r="C125" s="413"/>
      <c r="D125" s="165" t="s">
        <v>142</v>
      </c>
      <c r="E125" s="115">
        <v>0</v>
      </c>
      <c r="F125" s="360"/>
      <c r="G125" s="362"/>
    </row>
    <row r="126" spans="1:11" x14ac:dyDescent="0.25">
      <c r="A126" s="358"/>
      <c r="B126" s="414"/>
      <c r="C126" s="414"/>
      <c r="D126" s="165" t="s">
        <v>143</v>
      </c>
      <c r="E126" s="115">
        <v>0</v>
      </c>
      <c r="F126" s="360"/>
      <c r="G126" s="362"/>
    </row>
    <row r="127" spans="1:11" x14ac:dyDescent="0.25">
      <c r="A127" s="358"/>
      <c r="B127" s="369" t="s">
        <v>144</v>
      </c>
      <c r="C127" s="370"/>
      <c r="D127" s="371"/>
      <c r="E127" s="166"/>
      <c r="F127" s="360"/>
      <c r="G127" s="362"/>
    </row>
    <row r="128" spans="1:11" x14ac:dyDescent="0.25">
      <c r="A128" s="410"/>
      <c r="B128" s="369" t="s">
        <v>145</v>
      </c>
      <c r="C128" s="371"/>
      <c r="D128" s="165" t="s">
        <v>146</v>
      </c>
      <c r="E128" s="115">
        <v>0</v>
      </c>
      <c r="F128" s="411"/>
      <c r="G128" s="362"/>
    </row>
    <row r="129" spans="1:7" x14ac:dyDescent="0.25">
      <c r="A129" s="335" t="s">
        <v>68</v>
      </c>
      <c r="B129" s="336"/>
      <c r="C129" s="336"/>
      <c r="D129" s="336"/>
      <c r="E129" s="336"/>
      <c r="F129" s="337"/>
      <c r="G129" s="96">
        <f>ROUND((G122+G123+G124),2)</f>
        <v>0</v>
      </c>
    </row>
    <row r="130" spans="1:7" x14ac:dyDescent="0.25">
      <c r="A130" s="140"/>
      <c r="B130" s="140"/>
      <c r="C130" s="140"/>
      <c r="D130" s="140"/>
      <c r="E130" s="140"/>
      <c r="F130" s="140"/>
      <c r="G130" s="167"/>
    </row>
    <row r="131" spans="1:7" hidden="1" x14ac:dyDescent="0.25">
      <c r="A131" s="168" t="s">
        <v>147</v>
      </c>
      <c r="B131" s="61" t="s">
        <v>148</v>
      </c>
      <c r="C131" s="169"/>
      <c r="D131" s="169"/>
      <c r="E131" s="170"/>
      <c r="F131" s="171">
        <f>TRUNC(F124,4)</f>
        <v>0</v>
      </c>
      <c r="G131" s="172"/>
    </row>
    <row r="132" spans="1:7" hidden="1" x14ac:dyDescent="0.25">
      <c r="A132" s="173"/>
      <c r="B132" s="174">
        <v>100</v>
      </c>
      <c r="C132" s="169"/>
      <c r="D132" s="169"/>
      <c r="E132" s="170"/>
      <c r="F132" s="169"/>
      <c r="G132" s="175"/>
    </row>
    <row r="133" spans="1:7" hidden="1" x14ac:dyDescent="0.25">
      <c r="A133" s="176"/>
      <c r="B133" s="174"/>
      <c r="C133" s="169"/>
      <c r="D133" s="169"/>
      <c r="E133" s="170"/>
      <c r="F133" s="171"/>
      <c r="G133" s="175"/>
    </row>
    <row r="134" spans="1:7" hidden="1" x14ac:dyDescent="0.25">
      <c r="A134" s="173" t="s">
        <v>149</v>
      </c>
      <c r="B134" s="61" t="s">
        <v>150</v>
      </c>
      <c r="C134" s="169"/>
      <c r="D134" s="169"/>
      <c r="E134" s="170"/>
      <c r="F134" s="171"/>
      <c r="G134" s="175">
        <f>ROUND(SUM(G118,G122,G123),2)</f>
        <v>0</v>
      </c>
    </row>
    <row r="135" spans="1:7" hidden="1" x14ac:dyDescent="0.25">
      <c r="A135" s="173"/>
      <c r="B135" s="174"/>
      <c r="C135" s="169"/>
      <c r="D135" s="169"/>
      <c r="E135" s="170"/>
      <c r="F135" s="171"/>
      <c r="G135" s="175"/>
    </row>
    <row r="136" spans="1:7" hidden="1" x14ac:dyDescent="0.25">
      <c r="A136" s="173" t="s">
        <v>151</v>
      </c>
      <c r="B136" s="61" t="s">
        <v>152</v>
      </c>
      <c r="C136" s="169"/>
      <c r="D136" s="169"/>
      <c r="E136" s="170"/>
      <c r="F136" s="171"/>
      <c r="G136" s="175">
        <f>G134/(1-F131)</f>
        <v>0</v>
      </c>
    </row>
    <row r="137" spans="1:7" hidden="1" x14ac:dyDescent="0.25">
      <c r="A137" s="173"/>
      <c r="B137" s="174"/>
      <c r="C137" s="169"/>
      <c r="D137" s="169"/>
      <c r="E137" s="170"/>
      <c r="F137" s="171"/>
      <c r="G137" s="175"/>
    </row>
    <row r="138" spans="1:7" hidden="1" x14ac:dyDescent="0.25">
      <c r="A138" s="177"/>
      <c r="B138" s="178" t="s">
        <v>153</v>
      </c>
      <c r="C138" s="179"/>
      <c r="D138" s="179"/>
      <c r="E138" s="180"/>
      <c r="F138" s="181"/>
      <c r="G138" s="182">
        <f>TRUNC(G136-G134,2)</f>
        <v>0</v>
      </c>
    </row>
    <row r="139" spans="1:7" x14ac:dyDescent="0.25">
      <c r="A139" s="183"/>
      <c r="B139" s="184"/>
      <c r="C139" s="185"/>
      <c r="D139" s="185"/>
      <c r="E139" s="138"/>
      <c r="F139" s="186"/>
      <c r="G139" s="187"/>
    </row>
    <row r="140" spans="1:7" x14ac:dyDescent="0.25">
      <c r="A140" s="299" t="s">
        <v>154</v>
      </c>
      <c r="B140" s="300"/>
      <c r="C140" s="300"/>
      <c r="D140" s="300"/>
      <c r="E140" s="300"/>
      <c r="F140" s="300"/>
      <c r="G140" s="301"/>
    </row>
    <row r="141" spans="1:7" x14ac:dyDescent="0.25">
      <c r="A141" s="335" t="s">
        <v>155</v>
      </c>
      <c r="B141" s="336"/>
      <c r="C141" s="336"/>
      <c r="D141" s="336"/>
      <c r="E141" s="336"/>
      <c r="F141" s="337"/>
      <c r="G141" s="96" t="s">
        <v>156</v>
      </c>
    </row>
    <row r="142" spans="1:7" x14ac:dyDescent="0.25">
      <c r="A142" s="82" t="s">
        <v>37</v>
      </c>
      <c r="B142" s="341" t="s">
        <v>133</v>
      </c>
      <c r="C142" s="342"/>
      <c r="D142" s="342"/>
      <c r="E142" s="342"/>
      <c r="F142" s="343"/>
      <c r="G142" s="126">
        <f t="shared" ref="G142:G146" si="2">G113</f>
        <v>0</v>
      </c>
    </row>
    <row r="143" spans="1:7" x14ac:dyDescent="0.25">
      <c r="A143" s="78" t="s">
        <v>40</v>
      </c>
      <c r="B143" s="338" t="s">
        <v>61</v>
      </c>
      <c r="C143" s="339"/>
      <c r="D143" s="339"/>
      <c r="E143" s="339"/>
      <c r="F143" s="340"/>
      <c r="G143" s="110">
        <f t="shared" si="2"/>
        <v>0</v>
      </c>
    </row>
    <row r="144" spans="1:7" x14ac:dyDescent="0.25">
      <c r="A144" s="82" t="s">
        <v>43</v>
      </c>
      <c r="B144" s="341" t="s">
        <v>134</v>
      </c>
      <c r="C144" s="342"/>
      <c r="D144" s="342"/>
      <c r="E144" s="342"/>
      <c r="F144" s="343"/>
      <c r="G144" s="126">
        <f t="shared" si="2"/>
        <v>0</v>
      </c>
    </row>
    <row r="145" spans="1:11" x14ac:dyDescent="0.25">
      <c r="A145" s="78" t="s">
        <v>45</v>
      </c>
      <c r="B145" s="338" t="s">
        <v>103</v>
      </c>
      <c r="C145" s="339"/>
      <c r="D145" s="339"/>
      <c r="E145" s="339"/>
      <c r="F145" s="340"/>
      <c r="G145" s="110">
        <f t="shared" si="2"/>
        <v>0</v>
      </c>
    </row>
    <row r="146" spans="1:11" x14ac:dyDescent="0.25">
      <c r="A146" s="82" t="s">
        <v>48</v>
      </c>
      <c r="B146" s="341" t="s">
        <v>125</v>
      </c>
      <c r="C146" s="342"/>
      <c r="D146" s="342"/>
      <c r="E146" s="342"/>
      <c r="F146" s="343"/>
      <c r="G146" s="126">
        <f t="shared" si="2"/>
        <v>0</v>
      </c>
    </row>
    <row r="147" spans="1:11" x14ac:dyDescent="0.25">
      <c r="A147" s="78" t="s">
        <v>52</v>
      </c>
      <c r="B147" s="338" t="s">
        <v>157</v>
      </c>
      <c r="C147" s="339"/>
      <c r="D147" s="339"/>
      <c r="E147" s="339"/>
      <c r="F147" s="340"/>
      <c r="G147" s="110">
        <f>G129</f>
        <v>0</v>
      </c>
      <c r="K147" s="18"/>
    </row>
    <row r="148" spans="1:11" x14ac:dyDescent="0.25">
      <c r="A148" s="188" t="s">
        <v>54</v>
      </c>
      <c r="B148" s="415" t="s">
        <v>158</v>
      </c>
      <c r="C148" s="416"/>
      <c r="D148" s="416"/>
      <c r="E148" s="416"/>
      <c r="F148" s="417"/>
      <c r="G148" s="189">
        <f>TRUNC(SUM(G142:G147),2)</f>
        <v>0</v>
      </c>
      <c r="I148" s="190" t="s">
        <v>159</v>
      </c>
      <c r="J148" s="117">
        <f>I77+I47+I36</f>
        <v>0</v>
      </c>
      <c r="K148" s="191">
        <f>IFERROR(J148/G148,0)</f>
        <v>0</v>
      </c>
    </row>
    <row r="149" spans="1:11" x14ac:dyDescent="0.25">
      <c r="A149" s="192" t="s">
        <v>56</v>
      </c>
      <c r="B149" s="418" t="s">
        <v>160</v>
      </c>
      <c r="C149" s="419"/>
      <c r="D149" s="419"/>
      <c r="E149" s="419"/>
      <c r="F149" s="420"/>
      <c r="G149" s="193">
        <f>G148*6</f>
        <v>0</v>
      </c>
    </row>
    <row r="153" spans="1:11" x14ac:dyDescent="0.25">
      <c r="G153" s="194"/>
    </row>
    <row r="157" spans="1:11" x14ac:dyDescent="0.25">
      <c r="G157" s="195"/>
    </row>
  </sheetData>
  <mergeCells count="147">
    <mergeCell ref="A141:F141"/>
    <mergeCell ref="B142:F142"/>
    <mergeCell ref="B143:F143"/>
    <mergeCell ref="B144:F144"/>
    <mergeCell ref="B145:F145"/>
    <mergeCell ref="B146:F146"/>
    <mergeCell ref="B147:F147"/>
    <mergeCell ref="B148:F148"/>
    <mergeCell ref="B149:F149"/>
    <mergeCell ref="A124:A128"/>
    <mergeCell ref="B124:E124"/>
    <mergeCell ref="F124:F128"/>
    <mergeCell ref="G124:G128"/>
    <mergeCell ref="B125:C126"/>
    <mergeCell ref="B127:D127"/>
    <mergeCell ref="B128:C128"/>
    <mergeCell ref="A129:F129"/>
    <mergeCell ref="A140:G140"/>
    <mergeCell ref="B114:F114"/>
    <mergeCell ref="B115:F115"/>
    <mergeCell ref="B116:F116"/>
    <mergeCell ref="B117:F117"/>
    <mergeCell ref="A118:F118"/>
    <mergeCell ref="A120:G120"/>
    <mergeCell ref="B121:E121"/>
    <mergeCell ref="B122:E122"/>
    <mergeCell ref="B123:E123"/>
    <mergeCell ref="A104:G104"/>
    <mergeCell ref="B105:F105"/>
    <mergeCell ref="B106:F106"/>
    <mergeCell ref="B107:F107"/>
    <mergeCell ref="B108:F108"/>
    <mergeCell ref="B109:F109"/>
    <mergeCell ref="B110:F110"/>
    <mergeCell ref="A112:F112"/>
    <mergeCell ref="B113:F113"/>
    <mergeCell ref="B92:E92"/>
    <mergeCell ref="B93:E93"/>
    <mergeCell ref="A94:F94"/>
    <mergeCell ref="B96:F96"/>
    <mergeCell ref="B97:F97"/>
    <mergeCell ref="A99:F99"/>
    <mergeCell ref="B100:F100"/>
    <mergeCell ref="B101:F101"/>
    <mergeCell ref="A102:F102"/>
    <mergeCell ref="A87:A88"/>
    <mergeCell ref="B87:C87"/>
    <mergeCell ref="F87:F88"/>
    <mergeCell ref="G87:G88"/>
    <mergeCell ref="B88:D88"/>
    <mergeCell ref="B89:E89"/>
    <mergeCell ref="A90:A91"/>
    <mergeCell ref="B90:E91"/>
    <mergeCell ref="F90:F91"/>
    <mergeCell ref="G90:G91"/>
    <mergeCell ref="B82:E82"/>
    <mergeCell ref="A83:A84"/>
    <mergeCell ref="B83:E83"/>
    <mergeCell ref="F83:F84"/>
    <mergeCell ref="G83:G84"/>
    <mergeCell ref="B84:D84"/>
    <mergeCell ref="A85:A86"/>
    <mergeCell ref="B85:C85"/>
    <mergeCell ref="F85:F86"/>
    <mergeCell ref="G85:G86"/>
    <mergeCell ref="B86:D86"/>
    <mergeCell ref="B72:E72"/>
    <mergeCell ref="B73:E73"/>
    <mergeCell ref="B74:E74"/>
    <mergeCell ref="B75:E75"/>
    <mergeCell ref="B76:E76"/>
    <mergeCell ref="A77:E77"/>
    <mergeCell ref="A79:G79"/>
    <mergeCell ref="B80:F80"/>
    <mergeCell ref="A81:F81"/>
    <mergeCell ref="B65:F65"/>
    <mergeCell ref="A66:F66"/>
    <mergeCell ref="A68:G68"/>
    <mergeCell ref="A69:F69"/>
    <mergeCell ref="A70:A71"/>
    <mergeCell ref="B70:E70"/>
    <mergeCell ref="F70:F71"/>
    <mergeCell ref="G70:G71"/>
    <mergeCell ref="B71:D71"/>
    <mergeCell ref="B56:F56"/>
    <mergeCell ref="B57:F57"/>
    <mergeCell ref="A58:F58"/>
    <mergeCell ref="A59:G59"/>
    <mergeCell ref="A60:G60"/>
    <mergeCell ref="A61:G61"/>
    <mergeCell ref="A62:F62"/>
    <mergeCell ref="B63:F63"/>
    <mergeCell ref="B64:F64"/>
    <mergeCell ref="B44:E44"/>
    <mergeCell ref="B46:E46"/>
    <mergeCell ref="A47:E47"/>
    <mergeCell ref="A49:G49"/>
    <mergeCell ref="B51:F51"/>
    <mergeCell ref="B52:F52"/>
    <mergeCell ref="B53:F53"/>
    <mergeCell ref="B54:F54"/>
    <mergeCell ref="B55:F55"/>
    <mergeCell ref="B34:E34"/>
    <mergeCell ref="B35:E35"/>
    <mergeCell ref="A36:E36"/>
    <mergeCell ref="B38:E38"/>
    <mergeCell ref="B39:E39"/>
    <mergeCell ref="B40:E40"/>
    <mergeCell ref="B41:E41"/>
    <mergeCell ref="B42:E42"/>
    <mergeCell ref="B43:E43"/>
    <mergeCell ref="B22:D22"/>
    <mergeCell ref="B23:F23"/>
    <mergeCell ref="B24:F24"/>
    <mergeCell ref="B26:F26"/>
    <mergeCell ref="B27:F27"/>
    <mergeCell ref="A29:F29"/>
    <mergeCell ref="A31:G31"/>
    <mergeCell ref="B32:E32"/>
    <mergeCell ref="B33:E33"/>
    <mergeCell ref="B15:E15"/>
    <mergeCell ref="F15:G15"/>
    <mergeCell ref="B16:E16"/>
    <mergeCell ref="F16:G16"/>
    <mergeCell ref="B17:E17"/>
    <mergeCell ref="F17:G17"/>
    <mergeCell ref="A19:G19"/>
    <mergeCell ref="B20:F20"/>
    <mergeCell ref="B21:D21"/>
    <mergeCell ref="A10:G10"/>
    <mergeCell ref="B11:E11"/>
    <mergeCell ref="F11:G11"/>
    <mergeCell ref="B12:E12"/>
    <mergeCell ref="F12:G12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A6:G6"/>
    <mergeCell ref="A7:G7"/>
    <mergeCell ref="A8:G8"/>
    <mergeCell ref="A9:G9"/>
  </mergeCells>
  <pageMargins left="0.51181102362204722" right="0.51181102362204722" top="0.78740157480314954" bottom="0.78740157480314954" header="0.31496062000000014" footer="0.31496062000000014"/>
  <pageSetup paperSize="9" scale="69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N148"/>
  <sheetViews>
    <sheetView showGridLines="0" workbookViewId="0">
      <selection sqref="A1:G148"/>
    </sheetView>
  </sheetViews>
  <sheetFormatPr defaultRowHeight="15" x14ac:dyDescent="0.25"/>
  <cols>
    <col min="1" max="1" width="5.42578125" style="29" customWidth="1"/>
    <col min="2" max="6" width="20.7109375" style="29" customWidth="1"/>
    <col min="7" max="7" width="24.42578125" style="29" customWidth="1"/>
    <col min="9" max="9" width="13.85546875" bestFit="1" customWidth="1"/>
    <col min="10" max="10" width="11.140625" bestFit="1" customWidth="1"/>
    <col min="11" max="11" width="9.5703125" bestFit="1"/>
    <col min="12" max="12" width="14.42578125" customWidth="1"/>
    <col min="13" max="13" width="16.42578125" bestFit="1" customWidth="1"/>
    <col min="14" max="15" width="14.7109375" customWidth="1"/>
  </cols>
  <sheetData>
    <row r="1" spans="1:7" x14ac:dyDescent="0.25">
      <c r="A1" s="421" t="s">
        <v>14</v>
      </c>
      <c r="B1" s="422"/>
      <c r="C1" s="422"/>
      <c r="D1" s="422"/>
      <c r="E1" s="422"/>
      <c r="F1" s="422"/>
      <c r="G1" s="423"/>
    </row>
    <row r="2" spans="1:7" x14ac:dyDescent="0.25">
      <c r="A2" s="291" t="s">
        <v>15</v>
      </c>
      <c r="B2" s="291"/>
      <c r="C2" s="291"/>
      <c r="D2" s="291"/>
      <c r="E2" s="291"/>
      <c r="F2" s="291"/>
      <c r="G2" s="291"/>
    </row>
    <row r="3" spans="1:7" x14ac:dyDescent="0.25">
      <c r="A3" s="292" t="s">
        <v>16</v>
      </c>
      <c r="B3" s="292"/>
      <c r="C3" s="292"/>
      <c r="D3" s="292"/>
      <c r="E3" s="292"/>
      <c r="F3" s="292"/>
      <c r="G3" s="292"/>
    </row>
    <row r="4" spans="1:7" ht="29.25" customHeight="1" x14ac:dyDescent="0.25">
      <c r="A4" s="293" t="s">
        <v>17</v>
      </c>
      <c r="B4" s="293"/>
      <c r="C4" s="293"/>
      <c r="D4" s="293"/>
      <c r="E4" s="293"/>
      <c r="F4" s="293"/>
      <c r="G4" s="293"/>
    </row>
    <row r="5" spans="1:7" ht="15" customHeight="1" x14ac:dyDescent="0.25">
      <c r="A5" s="294" t="s">
        <v>18</v>
      </c>
      <c r="B5" s="294"/>
      <c r="C5" s="294"/>
      <c r="D5" s="294"/>
      <c r="E5" s="294"/>
      <c r="F5" s="294"/>
      <c r="G5" s="294"/>
    </row>
    <row r="6" spans="1:7" x14ac:dyDescent="0.25">
      <c r="A6" s="295" t="s">
        <v>19</v>
      </c>
      <c r="B6" s="295"/>
      <c r="C6" s="295"/>
      <c r="D6" s="295"/>
      <c r="E6" s="295"/>
      <c r="F6" s="295"/>
      <c r="G6" s="295"/>
    </row>
    <row r="7" spans="1:7" x14ac:dyDescent="0.25">
      <c r="A7" s="296" t="s">
        <v>20</v>
      </c>
      <c r="B7" s="296"/>
      <c r="C7" s="296"/>
      <c r="D7" s="296"/>
      <c r="E7" s="296"/>
      <c r="F7" s="296"/>
      <c r="G7" s="296"/>
    </row>
    <row r="8" spans="1:7" x14ac:dyDescent="0.25">
      <c r="A8" s="295" t="s">
        <v>21</v>
      </c>
      <c r="B8" s="295"/>
      <c r="C8" s="295"/>
      <c r="D8" s="295"/>
      <c r="E8" s="295"/>
      <c r="F8" s="295"/>
      <c r="G8" s="295"/>
    </row>
    <row r="9" spans="1:7" x14ac:dyDescent="0.25">
      <c r="A9" s="424"/>
      <c r="B9" s="424"/>
      <c r="C9" s="424"/>
      <c r="D9" s="424"/>
      <c r="E9" s="424"/>
      <c r="F9" s="424"/>
      <c r="G9" s="424"/>
    </row>
    <row r="10" spans="1:7" x14ac:dyDescent="0.25">
      <c r="A10" s="299" t="s">
        <v>22</v>
      </c>
      <c r="B10" s="300"/>
      <c r="C10" s="300"/>
      <c r="D10" s="300"/>
      <c r="E10" s="300"/>
      <c r="F10" s="300"/>
      <c r="G10" s="301"/>
    </row>
    <row r="11" spans="1:7" x14ac:dyDescent="0.25">
      <c r="A11" s="65">
        <v>1</v>
      </c>
      <c r="B11" s="302" t="s">
        <v>23</v>
      </c>
      <c r="C11" s="303"/>
      <c r="D11" s="303"/>
      <c r="E11" s="304"/>
      <c r="F11" s="305" t="s">
        <v>24</v>
      </c>
      <c r="G11" s="306"/>
    </row>
    <row r="12" spans="1:7" x14ac:dyDescent="0.25">
      <c r="A12" s="67">
        <v>2</v>
      </c>
      <c r="B12" s="307" t="s">
        <v>25</v>
      </c>
      <c r="C12" s="308"/>
      <c r="D12" s="308"/>
      <c r="E12" s="309"/>
      <c r="F12" s="299" t="s">
        <v>26</v>
      </c>
      <c r="G12" s="301"/>
    </row>
    <row r="13" spans="1:7" x14ac:dyDescent="0.25">
      <c r="A13" s="65">
        <v>3</v>
      </c>
      <c r="B13" s="302" t="s">
        <v>27</v>
      </c>
      <c r="C13" s="303"/>
      <c r="D13" s="303"/>
      <c r="E13" s="304"/>
      <c r="F13" s="305"/>
      <c r="G13" s="306"/>
    </row>
    <row r="14" spans="1:7" x14ac:dyDescent="0.25">
      <c r="A14" s="67">
        <v>4</v>
      </c>
      <c r="B14" s="307" t="s">
        <v>28</v>
      </c>
      <c r="C14" s="308"/>
      <c r="D14" s="308"/>
      <c r="E14" s="309"/>
      <c r="F14" s="310" t="s">
        <v>29</v>
      </c>
      <c r="G14" s="311"/>
    </row>
    <row r="15" spans="1:7" x14ac:dyDescent="0.25">
      <c r="A15" s="65">
        <v>5</v>
      </c>
      <c r="B15" s="302" t="s">
        <v>30</v>
      </c>
      <c r="C15" s="303"/>
      <c r="D15" s="303"/>
      <c r="E15" s="304"/>
      <c r="F15" s="305"/>
      <c r="G15" s="306"/>
    </row>
    <row r="16" spans="1:7" x14ac:dyDescent="0.25">
      <c r="A16" s="67">
        <v>6</v>
      </c>
      <c r="B16" s="307" t="s">
        <v>31</v>
      </c>
      <c r="C16" s="308"/>
      <c r="D16" s="308"/>
      <c r="E16" s="309"/>
      <c r="F16" s="312">
        <v>24</v>
      </c>
      <c r="G16" s="313"/>
    </row>
    <row r="17" spans="1:15" x14ac:dyDescent="0.25">
      <c r="A17" s="65">
        <v>7</v>
      </c>
      <c r="B17" s="302" t="s">
        <v>32</v>
      </c>
      <c r="C17" s="303"/>
      <c r="D17" s="303"/>
      <c r="E17" s="303"/>
      <c r="F17" s="314"/>
      <c r="G17" s="315"/>
    </row>
    <row r="18" spans="1:15" x14ac:dyDescent="0.25">
      <c r="A18" s="70"/>
      <c r="B18" s="68"/>
      <c r="C18" s="71"/>
      <c r="D18" s="71"/>
      <c r="E18" s="71"/>
      <c r="F18" s="72"/>
      <c r="G18" s="73"/>
    </row>
    <row r="19" spans="1:15" x14ac:dyDescent="0.25">
      <c r="A19" s="305" t="s">
        <v>33</v>
      </c>
      <c r="B19" s="316"/>
      <c r="C19" s="316"/>
      <c r="D19" s="316"/>
      <c r="E19" s="316"/>
      <c r="F19" s="316"/>
      <c r="G19" s="306"/>
    </row>
    <row r="20" spans="1:15" x14ac:dyDescent="0.25">
      <c r="A20" s="74" t="s">
        <v>34</v>
      </c>
      <c r="B20" s="317" t="s">
        <v>35</v>
      </c>
      <c r="C20" s="318"/>
      <c r="D20" s="318"/>
      <c r="E20" s="318"/>
      <c r="F20" s="319"/>
      <c r="G20" s="77" t="s">
        <v>36</v>
      </c>
    </row>
    <row r="21" spans="1:15" x14ac:dyDescent="0.25">
      <c r="A21" s="78" t="s">
        <v>37</v>
      </c>
      <c r="B21" s="320" t="s">
        <v>38</v>
      </c>
      <c r="C21" s="321"/>
      <c r="D21" s="322"/>
      <c r="E21" s="79" t="s">
        <v>39</v>
      </c>
      <c r="F21" s="80">
        <v>0</v>
      </c>
      <c r="G21" s="81">
        <v>0</v>
      </c>
      <c r="I21" s="196"/>
    </row>
    <row r="22" spans="1:15" x14ac:dyDescent="0.25">
      <c r="A22" s="82" t="s">
        <v>40</v>
      </c>
      <c r="B22" s="323" t="s">
        <v>41</v>
      </c>
      <c r="C22" s="324"/>
      <c r="D22" s="325"/>
      <c r="E22" s="74" t="s">
        <v>42</v>
      </c>
      <c r="F22" s="83">
        <v>0</v>
      </c>
      <c r="G22" s="84">
        <f>1302*F22</f>
        <v>0</v>
      </c>
      <c r="I22" s="196"/>
      <c r="J22" s="196"/>
      <c r="K22" s="196"/>
    </row>
    <row r="23" spans="1:15" x14ac:dyDescent="0.25">
      <c r="A23" s="78" t="s">
        <v>43</v>
      </c>
      <c r="B23" s="320" t="s">
        <v>44</v>
      </c>
      <c r="C23" s="321"/>
      <c r="D23" s="321"/>
      <c r="E23" s="321"/>
      <c r="F23" s="322"/>
      <c r="G23" s="197">
        <v>0</v>
      </c>
      <c r="J23" s="196"/>
    </row>
    <row r="24" spans="1:15" x14ac:dyDescent="0.25">
      <c r="A24" s="82" t="s">
        <v>45</v>
      </c>
      <c r="B24" s="326" t="s">
        <v>46</v>
      </c>
      <c r="C24" s="327"/>
      <c r="D24" s="327"/>
      <c r="E24" s="327"/>
      <c r="F24" s="327"/>
      <c r="G24" s="198">
        <f>(7*F21)*(F28*0.2)</f>
        <v>0</v>
      </c>
      <c r="L24" s="100"/>
      <c r="M24" s="100"/>
    </row>
    <row r="25" spans="1:15" x14ac:dyDescent="0.25">
      <c r="A25" s="78" t="s">
        <v>48</v>
      </c>
      <c r="B25" s="86" t="s">
        <v>49</v>
      </c>
      <c r="C25" s="87" t="s">
        <v>50</v>
      </c>
      <c r="D25" s="88">
        <f>7*1.142857</f>
        <v>7.9999989999999999</v>
      </c>
      <c r="E25" s="87" t="s">
        <v>51</v>
      </c>
      <c r="F25" s="199">
        <f>(D25-7)*F21</f>
        <v>0</v>
      </c>
      <c r="G25" s="200">
        <f>F25*(F28*1.2)</f>
        <v>0</v>
      </c>
      <c r="I25" s="25"/>
      <c r="J25" s="25"/>
      <c r="K25" s="201"/>
      <c r="L25" s="201"/>
      <c r="M25" s="201"/>
      <c r="N25" s="25"/>
      <c r="O25" s="202"/>
    </row>
    <row r="26" spans="1:15" x14ac:dyDescent="0.25">
      <c r="A26" s="82" t="s">
        <v>52</v>
      </c>
      <c r="B26" s="329" t="s">
        <v>53</v>
      </c>
      <c r="C26" s="330"/>
      <c r="D26" s="330"/>
      <c r="E26" s="330"/>
      <c r="F26" s="331"/>
      <c r="G26" s="203">
        <v>0</v>
      </c>
      <c r="K26" s="69"/>
      <c r="L26" s="204"/>
      <c r="M26" s="204"/>
      <c r="N26" s="205"/>
      <c r="O26" s="206"/>
    </row>
    <row r="27" spans="1:15" x14ac:dyDescent="0.25">
      <c r="A27" s="78" t="s">
        <v>54</v>
      </c>
      <c r="B27" s="332" t="s">
        <v>55</v>
      </c>
      <c r="C27" s="333"/>
      <c r="D27" s="333"/>
      <c r="E27" s="333"/>
      <c r="F27" s="334"/>
      <c r="G27" s="85">
        <v>0</v>
      </c>
      <c r="K27" s="69"/>
      <c r="L27" s="69"/>
      <c r="M27" s="204"/>
      <c r="O27" s="207"/>
    </row>
    <row r="28" spans="1:15" x14ac:dyDescent="0.25">
      <c r="A28" s="82" t="s">
        <v>56</v>
      </c>
      <c r="B28" s="89" t="s">
        <v>57</v>
      </c>
      <c r="C28" s="90" t="s">
        <v>58</v>
      </c>
      <c r="D28" s="91">
        <v>0</v>
      </c>
      <c r="E28" s="90" t="s">
        <v>59</v>
      </c>
      <c r="F28" s="92">
        <f>G21/220</f>
        <v>0</v>
      </c>
      <c r="G28" s="93">
        <f>TRUNC(F28*D28,2)</f>
        <v>0</v>
      </c>
    </row>
    <row r="29" spans="1:15" x14ac:dyDescent="0.25">
      <c r="A29" s="335" t="s">
        <v>60</v>
      </c>
      <c r="B29" s="336"/>
      <c r="C29" s="336"/>
      <c r="D29" s="336"/>
      <c r="E29" s="336"/>
      <c r="F29" s="337"/>
      <c r="G29" s="96">
        <f>SUM(G21:G28)</f>
        <v>0</v>
      </c>
    </row>
    <row r="30" spans="1:15" x14ac:dyDescent="0.25">
      <c r="A30" s="70"/>
      <c r="B30" s="70"/>
      <c r="C30" s="98"/>
      <c r="D30" s="98"/>
      <c r="E30" s="98"/>
      <c r="F30" s="98"/>
      <c r="G30" s="99"/>
    </row>
    <row r="31" spans="1:15" x14ac:dyDescent="0.25">
      <c r="A31" s="305" t="s">
        <v>61</v>
      </c>
      <c r="B31" s="316"/>
      <c r="C31" s="316"/>
      <c r="D31" s="316"/>
      <c r="E31" s="316"/>
      <c r="F31" s="316"/>
      <c r="G31" s="306"/>
    </row>
    <row r="32" spans="1:15" x14ac:dyDescent="0.25">
      <c r="A32" s="74" t="s">
        <v>62</v>
      </c>
      <c r="B32" s="317" t="s">
        <v>63</v>
      </c>
      <c r="C32" s="318"/>
      <c r="D32" s="318"/>
      <c r="E32" s="319"/>
      <c r="F32" s="74" t="s">
        <v>64</v>
      </c>
      <c r="G32" s="77" t="s">
        <v>65</v>
      </c>
    </row>
    <row r="33" spans="1:15" x14ac:dyDescent="0.25">
      <c r="A33" s="78" t="s">
        <v>37</v>
      </c>
      <c r="B33" s="338" t="s">
        <v>66</v>
      </c>
      <c r="C33" s="339"/>
      <c r="D33" s="339"/>
      <c r="E33" s="340"/>
      <c r="F33" s="103">
        <v>8.3299999999999999E-2</v>
      </c>
      <c r="G33" s="85">
        <f>G29*F33</f>
        <v>0</v>
      </c>
    </row>
    <row r="34" spans="1:15" x14ac:dyDescent="0.25">
      <c r="A34" s="82" t="s">
        <v>40</v>
      </c>
      <c r="B34" s="341" t="s">
        <v>67</v>
      </c>
      <c r="C34" s="342"/>
      <c r="D34" s="342"/>
      <c r="E34" s="343"/>
      <c r="F34" s="105">
        <v>0.121</v>
      </c>
      <c r="G34" s="84">
        <f>G29*F34</f>
        <v>0</v>
      </c>
    </row>
    <row r="35" spans="1:15" x14ac:dyDescent="0.25">
      <c r="A35" s="78"/>
      <c r="B35" s="338"/>
      <c r="C35" s="339"/>
      <c r="D35" s="339"/>
      <c r="E35" s="340"/>
      <c r="F35" s="103"/>
      <c r="G35" s="85"/>
      <c r="K35" s="208"/>
    </row>
    <row r="36" spans="1:15" x14ac:dyDescent="0.25">
      <c r="A36" s="317" t="s">
        <v>68</v>
      </c>
      <c r="B36" s="318"/>
      <c r="C36" s="318"/>
      <c r="D36" s="318"/>
      <c r="E36" s="319"/>
      <c r="F36" s="106">
        <f>F33+F34</f>
        <v>0.20429999999999998</v>
      </c>
      <c r="G36" s="77">
        <f>SUM(G33:G34)</f>
        <v>0</v>
      </c>
      <c r="I36" s="107">
        <f>G36</f>
        <v>0</v>
      </c>
      <c r="K36" s="97"/>
      <c r="L36" s="209"/>
      <c r="M36" s="209"/>
      <c r="N36" s="209"/>
      <c r="O36" s="209"/>
    </row>
    <row r="37" spans="1:15" x14ac:dyDescent="0.25">
      <c r="A37" s="102"/>
      <c r="B37" s="94"/>
      <c r="C37" s="94"/>
      <c r="D37" s="94"/>
      <c r="E37" s="94"/>
      <c r="F37" s="108"/>
      <c r="G37" s="109"/>
      <c r="L37" s="210"/>
      <c r="M37" s="204"/>
      <c r="N37" s="211"/>
      <c r="O37" s="204"/>
    </row>
    <row r="38" spans="1:15" x14ac:dyDescent="0.25">
      <c r="A38" s="74" t="s">
        <v>69</v>
      </c>
      <c r="B38" s="317" t="s">
        <v>70</v>
      </c>
      <c r="C38" s="318"/>
      <c r="D38" s="318"/>
      <c r="E38" s="319"/>
      <c r="F38" s="74" t="s">
        <v>64</v>
      </c>
      <c r="G38" s="77" t="s">
        <v>65</v>
      </c>
      <c r="L38" s="425"/>
      <c r="M38" s="425"/>
      <c r="N38" s="425"/>
      <c r="O38" s="425"/>
    </row>
    <row r="39" spans="1:15" x14ac:dyDescent="0.25">
      <c r="A39" s="78" t="s">
        <v>37</v>
      </c>
      <c r="B39" s="338" t="s">
        <v>71</v>
      </c>
      <c r="C39" s="339"/>
      <c r="D39" s="339"/>
      <c r="E39" s="340"/>
      <c r="F39" s="103">
        <v>0.2</v>
      </c>
      <c r="G39" s="110">
        <f t="shared" ref="G39:G46" si="0">ROUND(F39*($G$29+$G$36),2)</f>
        <v>0</v>
      </c>
      <c r="I39" s="111">
        <f t="shared" ref="I39:I46" si="1">$I$36*F39</f>
        <v>0</v>
      </c>
      <c r="L39" s="425"/>
      <c r="M39" s="425"/>
      <c r="N39" s="425"/>
      <c r="O39" s="425"/>
    </row>
    <row r="40" spans="1:15" x14ac:dyDescent="0.25">
      <c r="A40" s="82" t="s">
        <v>40</v>
      </c>
      <c r="B40" s="341" t="s">
        <v>72</v>
      </c>
      <c r="C40" s="342"/>
      <c r="D40" s="342"/>
      <c r="E40" s="343"/>
      <c r="F40" s="105">
        <v>1.4999999999999999E-2</v>
      </c>
      <c r="G40" s="126">
        <f t="shared" si="0"/>
        <v>0</v>
      </c>
      <c r="I40" s="111">
        <f t="shared" si="1"/>
        <v>0</v>
      </c>
      <c r="L40" s="426"/>
      <c r="M40" s="426"/>
      <c r="N40" s="426"/>
      <c r="O40" s="426"/>
    </row>
    <row r="41" spans="1:15" x14ac:dyDescent="0.25">
      <c r="A41" s="78" t="s">
        <v>43</v>
      </c>
      <c r="B41" s="338" t="s">
        <v>73</v>
      </c>
      <c r="C41" s="339"/>
      <c r="D41" s="339"/>
      <c r="E41" s="340"/>
      <c r="F41" s="103">
        <v>0.01</v>
      </c>
      <c r="G41" s="110">
        <f t="shared" si="0"/>
        <v>0</v>
      </c>
      <c r="I41" s="111">
        <f t="shared" si="1"/>
        <v>0</v>
      </c>
      <c r="L41" s="426"/>
      <c r="M41" s="426"/>
      <c r="N41" s="426"/>
      <c r="O41" s="426"/>
    </row>
    <row r="42" spans="1:15" x14ac:dyDescent="0.25">
      <c r="A42" s="82" t="s">
        <v>45</v>
      </c>
      <c r="B42" s="341" t="s">
        <v>74</v>
      </c>
      <c r="C42" s="342"/>
      <c r="D42" s="342"/>
      <c r="E42" s="343"/>
      <c r="F42" s="105">
        <v>2E-3</v>
      </c>
      <c r="G42" s="126">
        <f t="shared" si="0"/>
        <v>0</v>
      </c>
      <c r="I42" s="111">
        <f t="shared" si="1"/>
        <v>0</v>
      </c>
    </row>
    <row r="43" spans="1:15" x14ac:dyDescent="0.25">
      <c r="A43" s="78" t="s">
        <v>48</v>
      </c>
      <c r="B43" s="338" t="s">
        <v>75</v>
      </c>
      <c r="C43" s="339"/>
      <c r="D43" s="339"/>
      <c r="E43" s="340"/>
      <c r="F43" s="103">
        <v>2.5000000000000001E-2</v>
      </c>
      <c r="G43" s="110">
        <f t="shared" si="0"/>
        <v>0</v>
      </c>
      <c r="I43" s="111">
        <f t="shared" si="1"/>
        <v>0</v>
      </c>
    </row>
    <row r="44" spans="1:15" x14ac:dyDescent="0.25">
      <c r="A44" s="82" t="s">
        <v>52</v>
      </c>
      <c r="B44" s="341" t="s">
        <v>76</v>
      </c>
      <c r="C44" s="342"/>
      <c r="D44" s="342"/>
      <c r="E44" s="343"/>
      <c r="F44" s="105">
        <v>0.08</v>
      </c>
      <c r="G44" s="126">
        <f t="shared" si="0"/>
        <v>0</v>
      </c>
      <c r="I44" s="111">
        <f t="shared" si="1"/>
        <v>0</v>
      </c>
    </row>
    <row r="45" spans="1:15" x14ac:dyDescent="0.25">
      <c r="A45" s="78" t="s">
        <v>54</v>
      </c>
      <c r="B45" s="113" t="s">
        <v>77</v>
      </c>
      <c r="C45" s="114">
        <v>0</v>
      </c>
      <c r="D45" s="113" t="s">
        <v>78</v>
      </c>
      <c r="E45" s="115">
        <v>0</v>
      </c>
      <c r="F45" s="103">
        <f>C45*E45</f>
        <v>0</v>
      </c>
      <c r="G45" s="110">
        <f t="shared" si="0"/>
        <v>0</v>
      </c>
      <c r="I45" s="111">
        <f t="shared" si="1"/>
        <v>0</v>
      </c>
    </row>
    <row r="46" spans="1:15" x14ac:dyDescent="0.25">
      <c r="A46" s="82" t="s">
        <v>56</v>
      </c>
      <c r="B46" s="341" t="s">
        <v>79</v>
      </c>
      <c r="C46" s="342"/>
      <c r="D46" s="342"/>
      <c r="E46" s="343"/>
      <c r="F46" s="105">
        <v>6.0000000000000001E-3</v>
      </c>
      <c r="G46" s="126">
        <f t="shared" si="0"/>
        <v>0</v>
      </c>
      <c r="I46" s="111">
        <f t="shared" si="1"/>
        <v>0</v>
      </c>
    </row>
    <row r="47" spans="1:15" x14ac:dyDescent="0.25">
      <c r="A47" s="335" t="s">
        <v>68</v>
      </c>
      <c r="B47" s="336"/>
      <c r="C47" s="336"/>
      <c r="D47" s="336"/>
      <c r="E47" s="337"/>
      <c r="F47" s="116">
        <f>SUM(F39:F46)</f>
        <v>0.33800000000000008</v>
      </c>
      <c r="G47" s="96">
        <f>SUM(G39:G46)</f>
        <v>0</v>
      </c>
      <c r="I47" s="117">
        <f>SUM(I39:I46)</f>
        <v>0</v>
      </c>
    </row>
    <row r="48" spans="1:15" x14ac:dyDescent="0.25">
      <c r="A48" s="118"/>
      <c r="B48" s="118"/>
      <c r="C48" s="118"/>
      <c r="D48" s="118"/>
      <c r="E48" s="118"/>
      <c r="F48" s="119"/>
      <c r="G48" s="120"/>
    </row>
    <row r="49" spans="1:40" x14ac:dyDescent="0.25">
      <c r="A49" s="427" t="s">
        <v>80</v>
      </c>
      <c r="B49" s="427"/>
      <c r="C49" s="427"/>
      <c r="D49" s="427"/>
      <c r="E49" s="427"/>
      <c r="F49" s="427"/>
      <c r="G49" s="427"/>
    </row>
    <row r="50" spans="1:40" x14ac:dyDescent="0.25">
      <c r="A50" s="121"/>
      <c r="B50" s="122"/>
      <c r="C50" s="121"/>
      <c r="D50" s="121"/>
      <c r="E50" s="121"/>
      <c r="F50" s="121"/>
      <c r="G50" s="123"/>
    </row>
    <row r="51" spans="1:40" x14ac:dyDescent="0.25">
      <c r="A51" s="79" t="s">
        <v>81</v>
      </c>
      <c r="B51" s="335" t="s">
        <v>82</v>
      </c>
      <c r="C51" s="336"/>
      <c r="D51" s="336"/>
      <c r="E51" s="336"/>
      <c r="F51" s="337"/>
      <c r="G51" s="96" t="s">
        <v>65</v>
      </c>
    </row>
    <row r="52" spans="1:40" x14ac:dyDescent="0.25">
      <c r="A52" s="82" t="s">
        <v>37</v>
      </c>
      <c r="B52" s="341" t="s">
        <v>161</v>
      </c>
      <c r="C52" s="342"/>
      <c r="D52" s="342"/>
      <c r="E52" s="342"/>
      <c r="F52" s="343"/>
      <c r="G52" s="124">
        <f>((3.75*4)*F21)-(G29*0.06)</f>
        <v>0</v>
      </c>
    </row>
    <row r="53" spans="1:40" x14ac:dyDescent="0.25">
      <c r="A53" s="78" t="s">
        <v>40</v>
      </c>
      <c r="B53" s="338" t="s">
        <v>84</v>
      </c>
      <c r="C53" s="339"/>
      <c r="D53" s="339"/>
      <c r="E53" s="339"/>
      <c r="F53" s="340"/>
      <c r="G53" s="110">
        <f>(H53*F21)*0.8</f>
        <v>0</v>
      </c>
    </row>
    <row r="54" spans="1:40" x14ac:dyDescent="0.25">
      <c r="A54" s="82" t="s">
        <v>43</v>
      </c>
      <c r="B54" s="341" t="s">
        <v>85</v>
      </c>
      <c r="C54" s="342"/>
      <c r="D54" s="342"/>
      <c r="E54" s="342"/>
      <c r="F54" s="343"/>
      <c r="G54" s="126">
        <f>UNIFORMES!F3</f>
        <v>0</v>
      </c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</row>
    <row r="55" spans="1:40" x14ac:dyDescent="0.25">
      <c r="A55" s="78" t="s">
        <v>45</v>
      </c>
      <c r="B55" s="338" t="s">
        <v>162</v>
      </c>
      <c r="C55" s="339"/>
      <c r="D55" s="339"/>
      <c r="E55" s="339"/>
      <c r="F55" s="340"/>
      <c r="G55" s="110">
        <v>0</v>
      </c>
    </row>
    <row r="56" spans="1:40" x14ac:dyDescent="0.25">
      <c r="A56" s="82" t="s">
        <v>48</v>
      </c>
      <c r="B56" s="341" t="s">
        <v>87</v>
      </c>
      <c r="C56" s="342"/>
      <c r="D56" s="342"/>
      <c r="E56" s="342"/>
      <c r="F56" s="343"/>
      <c r="G56" s="126">
        <v>0</v>
      </c>
    </row>
    <row r="57" spans="1:40" x14ac:dyDescent="0.25">
      <c r="A57" s="78" t="s">
        <v>52</v>
      </c>
      <c r="B57" s="338" t="s">
        <v>88</v>
      </c>
      <c r="C57" s="339"/>
      <c r="D57" s="339"/>
      <c r="E57" s="339"/>
      <c r="F57" s="340"/>
      <c r="G57" s="110">
        <f>F17/220*1.5*15</f>
        <v>0</v>
      </c>
    </row>
    <row r="58" spans="1:40" x14ac:dyDescent="0.25">
      <c r="A58" s="317" t="s">
        <v>89</v>
      </c>
      <c r="B58" s="318"/>
      <c r="C58" s="318"/>
      <c r="D58" s="318"/>
      <c r="E58" s="318"/>
      <c r="F58" s="319"/>
      <c r="G58" s="77">
        <f>SUM(G52:G57)</f>
        <v>0</v>
      </c>
    </row>
    <row r="59" spans="1:40" x14ac:dyDescent="0.25">
      <c r="A59" s="128"/>
      <c r="B59" s="128"/>
      <c r="C59" s="128"/>
      <c r="D59" s="128"/>
      <c r="E59" s="128"/>
      <c r="F59" s="128"/>
      <c r="G59" s="212"/>
    </row>
    <row r="60" spans="1:40" x14ac:dyDescent="0.25">
      <c r="A60" s="349" t="s">
        <v>90</v>
      </c>
      <c r="B60" s="349"/>
      <c r="C60" s="349"/>
      <c r="D60" s="349"/>
      <c r="E60" s="349"/>
      <c r="F60" s="349"/>
      <c r="G60" s="349"/>
    </row>
    <row r="61" spans="1:40" x14ac:dyDescent="0.25">
      <c r="A61" s="213"/>
      <c r="B61" s="214"/>
      <c r="C61" s="215"/>
      <c r="D61" s="216"/>
      <c r="E61" s="216"/>
      <c r="F61" s="216"/>
      <c r="G61" s="217"/>
    </row>
    <row r="62" spans="1:40" x14ac:dyDescent="0.25">
      <c r="A62" s="317" t="s">
        <v>91</v>
      </c>
      <c r="B62" s="318"/>
      <c r="C62" s="318"/>
      <c r="D62" s="318"/>
      <c r="E62" s="318"/>
      <c r="F62" s="319"/>
      <c r="G62" s="77" t="s">
        <v>65</v>
      </c>
    </row>
    <row r="63" spans="1:40" x14ac:dyDescent="0.25">
      <c r="A63" s="129" t="s">
        <v>62</v>
      </c>
      <c r="B63" s="351" t="s">
        <v>63</v>
      </c>
      <c r="C63" s="352"/>
      <c r="D63" s="352"/>
      <c r="E63" s="352"/>
      <c r="F63" s="353"/>
      <c r="G63" s="131">
        <f>G36</f>
        <v>0</v>
      </c>
    </row>
    <row r="64" spans="1:40" x14ac:dyDescent="0.25">
      <c r="A64" s="132" t="s">
        <v>69</v>
      </c>
      <c r="B64" s="354" t="s">
        <v>92</v>
      </c>
      <c r="C64" s="355"/>
      <c r="D64" s="355"/>
      <c r="E64" s="355"/>
      <c r="F64" s="356"/>
      <c r="G64" s="133">
        <f>G47</f>
        <v>0</v>
      </c>
    </row>
    <row r="65" spans="1:9" x14ac:dyDescent="0.25">
      <c r="A65" s="129" t="s">
        <v>81</v>
      </c>
      <c r="B65" s="351" t="s">
        <v>82</v>
      </c>
      <c r="C65" s="352"/>
      <c r="D65" s="352"/>
      <c r="E65" s="352"/>
      <c r="F65" s="353"/>
      <c r="G65" s="131">
        <f>G58</f>
        <v>0</v>
      </c>
    </row>
    <row r="66" spans="1:9" x14ac:dyDescent="0.25">
      <c r="A66" s="317" t="s">
        <v>93</v>
      </c>
      <c r="B66" s="318"/>
      <c r="C66" s="318"/>
      <c r="D66" s="318"/>
      <c r="E66" s="318"/>
      <c r="F66" s="319"/>
      <c r="G66" s="77">
        <f>SUM(G63:G65)</f>
        <v>0</v>
      </c>
    </row>
    <row r="67" spans="1:9" x14ac:dyDescent="0.25">
      <c r="A67" s="134"/>
      <c r="B67" s="130"/>
      <c r="C67" s="135"/>
      <c r="D67" s="136"/>
      <c r="E67" s="136"/>
      <c r="F67" s="136"/>
      <c r="G67" s="137"/>
    </row>
    <row r="68" spans="1:9" x14ac:dyDescent="0.25">
      <c r="A68" s="299" t="s">
        <v>94</v>
      </c>
      <c r="B68" s="300"/>
      <c r="C68" s="300"/>
      <c r="D68" s="300"/>
      <c r="E68" s="300"/>
      <c r="F68" s="300"/>
      <c r="G68" s="301"/>
    </row>
    <row r="69" spans="1:9" x14ac:dyDescent="0.25">
      <c r="A69" s="335" t="s">
        <v>95</v>
      </c>
      <c r="B69" s="336"/>
      <c r="C69" s="336"/>
      <c r="D69" s="336"/>
      <c r="E69" s="336"/>
      <c r="F69" s="337"/>
      <c r="G69" s="96" t="s">
        <v>36</v>
      </c>
    </row>
    <row r="70" spans="1:9" x14ac:dyDescent="0.25">
      <c r="A70" s="357" t="s">
        <v>37</v>
      </c>
      <c r="B70" s="341" t="s">
        <v>96</v>
      </c>
      <c r="C70" s="342"/>
      <c r="D70" s="342"/>
      <c r="E70" s="343"/>
      <c r="F70" s="359">
        <f>'PORTARIA 12 X 36 DIURNO'!F70</f>
        <v>0</v>
      </c>
      <c r="G70" s="361">
        <f>ROUND(F70*G29,2)</f>
        <v>0</v>
      </c>
    </row>
    <row r="71" spans="1:9" x14ac:dyDescent="0.25">
      <c r="A71" s="358"/>
      <c r="B71" s="341" t="s">
        <v>163</v>
      </c>
      <c r="C71" s="342"/>
      <c r="D71" s="343"/>
      <c r="E71" s="115">
        <f>'PORTARIA 12 X 36 DIURNO'!$E$71</f>
        <v>0</v>
      </c>
      <c r="F71" s="360"/>
      <c r="G71" s="362"/>
    </row>
    <row r="72" spans="1:9" x14ac:dyDescent="0.25">
      <c r="A72" s="78" t="s">
        <v>40</v>
      </c>
      <c r="B72" s="338" t="s">
        <v>98</v>
      </c>
      <c r="C72" s="339"/>
      <c r="D72" s="339"/>
      <c r="E72" s="340"/>
      <c r="F72" s="103">
        <f>'PORTARIA 12 X 36 DIURNO'!F72</f>
        <v>0.08</v>
      </c>
      <c r="G72" s="110">
        <f>ROUND(F72*G29,2)</f>
        <v>0</v>
      </c>
    </row>
    <row r="73" spans="1:9" x14ac:dyDescent="0.25">
      <c r="A73" s="82" t="s">
        <v>43</v>
      </c>
      <c r="B73" s="341" t="s">
        <v>99</v>
      </c>
      <c r="C73" s="342"/>
      <c r="D73" s="342"/>
      <c r="E73" s="343"/>
      <c r="F73" s="105"/>
      <c r="G73" s="126">
        <f>ROUND(F73*G29,2)</f>
        <v>0</v>
      </c>
    </row>
    <row r="74" spans="1:9" x14ac:dyDescent="0.25">
      <c r="A74" s="78" t="s">
        <v>45</v>
      </c>
      <c r="B74" s="338" t="s">
        <v>164</v>
      </c>
      <c r="C74" s="339"/>
      <c r="D74" s="339"/>
      <c r="E74" s="340"/>
      <c r="F74" s="103">
        <f>'PORTARIA 12 X 36 DIURNO'!F74</f>
        <v>1.9400000000000001E-2</v>
      </c>
      <c r="G74" s="110">
        <f>ROUND(F74*G29,2)</f>
        <v>0</v>
      </c>
    </row>
    <row r="75" spans="1:9" x14ac:dyDescent="0.25">
      <c r="A75" s="82" t="s">
        <v>48</v>
      </c>
      <c r="B75" s="341" t="s">
        <v>101</v>
      </c>
      <c r="C75" s="342"/>
      <c r="D75" s="342"/>
      <c r="E75" s="343"/>
      <c r="F75" s="105">
        <f>'PORTARIA 12 X 36 DIURNO'!F75</f>
        <v>0.33800000000000008</v>
      </c>
      <c r="G75" s="126">
        <f>ROUND(F75*G29,2)</f>
        <v>0</v>
      </c>
    </row>
    <row r="76" spans="1:9" x14ac:dyDescent="0.25">
      <c r="A76" s="78" t="s">
        <v>52</v>
      </c>
      <c r="B76" s="338" t="s">
        <v>102</v>
      </c>
      <c r="C76" s="339"/>
      <c r="D76" s="339"/>
      <c r="E76" s="340"/>
      <c r="F76" s="103">
        <f>'PORTARIA 12 X 36 DIURNO'!F76</f>
        <v>0.04</v>
      </c>
      <c r="G76" s="110">
        <f>ROUND(F76*G29,2)</f>
        <v>0</v>
      </c>
    </row>
    <row r="77" spans="1:9" x14ac:dyDescent="0.25">
      <c r="A77" s="317" t="s">
        <v>68</v>
      </c>
      <c r="B77" s="318"/>
      <c r="C77" s="318"/>
      <c r="D77" s="318"/>
      <c r="E77" s="319"/>
      <c r="F77" s="106">
        <f>'PORTARIA 12 X 36 DIURNO'!F77</f>
        <v>0.47740000000000005</v>
      </c>
      <c r="G77" s="77">
        <f>SUM(G70:G76)</f>
        <v>0</v>
      </c>
      <c r="I77" s="107">
        <f>G77</f>
        <v>0</v>
      </c>
    </row>
    <row r="78" spans="1:9" x14ac:dyDescent="0.25">
      <c r="A78" s="134"/>
      <c r="B78" s="134"/>
      <c r="C78" s="138"/>
      <c r="D78" s="138"/>
      <c r="E78" s="138"/>
      <c r="F78" s="138"/>
      <c r="G78" s="139"/>
    </row>
    <row r="79" spans="1:9" x14ac:dyDescent="0.25">
      <c r="A79" s="299" t="s">
        <v>103</v>
      </c>
      <c r="B79" s="300"/>
      <c r="C79" s="300"/>
      <c r="D79" s="300"/>
      <c r="E79" s="300"/>
      <c r="F79" s="300"/>
      <c r="G79" s="301"/>
    </row>
    <row r="80" spans="1:9" ht="28.5" customHeight="1" x14ac:dyDescent="0.25">
      <c r="A80" s="79" t="s">
        <v>104</v>
      </c>
      <c r="B80" s="335" t="s">
        <v>105</v>
      </c>
      <c r="C80" s="336"/>
      <c r="D80" s="336"/>
      <c r="E80" s="336"/>
      <c r="F80" s="337"/>
      <c r="G80" s="96" t="s">
        <v>65</v>
      </c>
    </row>
    <row r="81" spans="1:7" ht="28.5" customHeight="1" x14ac:dyDescent="0.25">
      <c r="A81" s="428" t="s">
        <v>106</v>
      </c>
      <c r="B81" s="429"/>
      <c r="C81" s="429"/>
      <c r="D81" s="429"/>
      <c r="E81" s="429"/>
      <c r="F81" s="430"/>
      <c r="G81" s="126">
        <f>G29+G36+G58+G77</f>
        <v>0</v>
      </c>
    </row>
    <row r="82" spans="1:7" ht="14.25" customHeight="1" x14ac:dyDescent="0.25">
      <c r="A82" s="78" t="s">
        <v>37</v>
      </c>
      <c r="B82" s="431" t="s">
        <v>107</v>
      </c>
      <c r="C82" s="432"/>
      <c r="D82" s="432"/>
      <c r="E82" s="433"/>
      <c r="F82" s="142"/>
      <c r="G82" s="110"/>
    </row>
    <row r="83" spans="1:7" ht="14.25" customHeight="1" x14ac:dyDescent="0.25">
      <c r="A83" s="434" t="s">
        <v>40</v>
      </c>
      <c r="B83" s="435" t="s">
        <v>108</v>
      </c>
      <c r="C83" s="436"/>
      <c r="D83" s="436"/>
      <c r="E83" s="437"/>
      <c r="F83" s="438">
        <f>((E84/365)*40%)</f>
        <v>0</v>
      </c>
      <c r="G83" s="439">
        <f>G81*F83</f>
        <v>0</v>
      </c>
    </row>
    <row r="84" spans="1:7" ht="14.25" customHeight="1" x14ac:dyDescent="0.25">
      <c r="A84" s="358"/>
      <c r="B84" s="441" t="s">
        <v>109</v>
      </c>
      <c r="C84" s="442"/>
      <c r="D84" s="443"/>
      <c r="E84" s="143">
        <v>0</v>
      </c>
      <c r="F84" s="373"/>
      <c r="G84" s="440"/>
    </row>
    <row r="85" spans="1:7" x14ac:dyDescent="0.25">
      <c r="A85" s="444" t="s">
        <v>43</v>
      </c>
      <c r="B85" s="445" t="s">
        <v>110</v>
      </c>
      <c r="C85" s="446"/>
      <c r="D85" s="113" t="s">
        <v>111</v>
      </c>
      <c r="E85" s="143">
        <v>0</v>
      </c>
      <c r="F85" s="447">
        <f>((E85/365)*E86)*49.24%</f>
        <v>0</v>
      </c>
      <c r="G85" s="448">
        <f>G81*F85</f>
        <v>0</v>
      </c>
    </row>
    <row r="86" spans="1:7" x14ac:dyDescent="0.25">
      <c r="A86" s="376"/>
      <c r="B86" s="450" t="s">
        <v>97</v>
      </c>
      <c r="C86" s="451"/>
      <c r="D86" s="452"/>
      <c r="E86" s="115">
        <v>0</v>
      </c>
      <c r="F86" s="380">
        <f>((E86/30)/12)*E83</f>
        <v>0</v>
      </c>
      <c r="G86" s="449"/>
    </row>
    <row r="87" spans="1:7" x14ac:dyDescent="0.25">
      <c r="A87" s="434" t="s">
        <v>45</v>
      </c>
      <c r="B87" s="453" t="s">
        <v>112</v>
      </c>
      <c r="C87" s="454"/>
      <c r="D87" s="145" t="s">
        <v>113</v>
      </c>
      <c r="E87" s="143">
        <v>0</v>
      </c>
      <c r="F87" s="438">
        <f>((E87/365)*E88)</f>
        <v>0</v>
      </c>
      <c r="G87" s="439">
        <f>G81*F87</f>
        <v>0</v>
      </c>
    </row>
    <row r="88" spans="1:7" x14ac:dyDescent="0.25">
      <c r="A88" s="358"/>
      <c r="B88" s="441" t="s">
        <v>97</v>
      </c>
      <c r="C88" s="442"/>
      <c r="D88" s="443"/>
      <c r="E88" s="115">
        <v>0</v>
      </c>
      <c r="F88" s="373"/>
      <c r="G88" s="440"/>
    </row>
    <row r="89" spans="1:7" x14ac:dyDescent="0.25">
      <c r="A89" s="218" t="s">
        <v>48</v>
      </c>
      <c r="B89" s="455" t="s">
        <v>114</v>
      </c>
      <c r="C89" s="456"/>
      <c r="D89" s="456"/>
      <c r="E89" s="457"/>
      <c r="F89" s="219">
        <v>0</v>
      </c>
      <c r="G89" s="220">
        <f>G81*F89</f>
        <v>0</v>
      </c>
    </row>
    <row r="90" spans="1:7" x14ac:dyDescent="0.25">
      <c r="A90" s="458" t="s">
        <v>52</v>
      </c>
      <c r="B90" s="460" t="s">
        <v>115</v>
      </c>
      <c r="C90" s="461"/>
      <c r="D90" s="461"/>
      <c r="E90" s="462"/>
      <c r="F90" s="466">
        <f>F47</f>
        <v>0.33800000000000008</v>
      </c>
      <c r="G90" s="439">
        <f>(G83+G85+G87+G89)*F90</f>
        <v>0</v>
      </c>
    </row>
    <row r="91" spans="1:7" x14ac:dyDescent="0.25">
      <c r="A91" s="459"/>
      <c r="B91" s="463"/>
      <c r="C91" s="464"/>
      <c r="D91" s="464"/>
      <c r="E91" s="465"/>
      <c r="F91" s="467"/>
      <c r="G91" s="468"/>
    </row>
    <row r="92" spans="1:7" x14ac:dyDescent="0.25">
      <c r="A92" s="149" t="s">
        <v>54</v>
      </c>
      <c r="B92" s="469" t="s">
        <v>116</v>
      </c>
      <c r="C92" s="470"/>
      <c r="D92" s="470"/>
      <c r="E92" s="471"/>
      <c r="F92" s="150">
        <v>0</v>
      </c>
      <c r="G92" s="151">
        <f>G81*F92</f>
        <v>0</v>
      </c>
    </row>
    <row r="93" spans="1:7" x14ac:dyDescent="0.25">
      <c r="A93" s="152" t="s">
        <v>56</v>
      </c>
      <c r="B93" s="472" t="s">
        <v>117</v>
      </c>
      <c r="C93" s="473"/>
      <c r="D93" s="473"/>
      <c r="E93" s="474"/>
      <c r="F93" s="153">
        <f>F47</f>
        <v>0.33800000000000008</v>
      </c>
      <c r="G93" s="144">
        <f>G92*F93</f>
        <v>0</v>
      </c>
    </row>
    <row r="94" spans="1:7" x14ac:dyDescent="0.25">
      <c r="A94" s="475" t="s">
        <v>118</v>
      </c>
      <c r="B94" s="476"/>
      <c r="C94" s="476"/>
      <c r="D94" s="476"/>
      <c r="E94" s="476"/>
      <c r="F94" s="477"/>
      <c r="G94" s="154">
        <f>SUM(G82:G93)</f>
        <v>0</v>
      </c>
    </row>
    <row r="95" spans="1:7" x14ac:dyDescent="0.25">
      <c r="A95" s="74" t="s">
        <v>119</v>
      </c>
      <c r="B95" s="317" t="s">
        <v>120</v>
      </c>
      <c r="C95" s="318"/>
      <c r="D95" s="318"/>
      <c r="E95" s="318"/>
      <c r="F95" s="319"/>
      <c r="G95" s="77" t="s">
        <v>65</v>
      </c>
    </row>
    <row r="96" spans="1:7" x14ac:dyDescent="0.25">
      <c r="A96" s="78" t="s">
        <v>37</v>
      </c>
      <c r="B96" s="404" t="s">
        <v>121</v>
      </c>
      <c r="C96" s="405"/>
      <c r="D96" s="405"/>
      <c r="E96" s="405"/>
      <c r="F96" s="406"/>
      <c r="G96" s="96">
        <v>0</v>
      </c>
    </row>
    <row r="97" spans="1:7" x14ac:dyDescent="0.25">
      <c r="A97" s="104"/>
      <c r="B97" s="159"/>
      <c r="C97" s="159"/>
      <c r="D97" s="159"/>
      <c r="E97" s="159"/>
      <c r="F97" s="159"/>
      <c r="G97" s="160"/>
    </row>
    <row r="98" spans="1:7" x14ac:dyDescent="0.25">
      <c r="A98" s="305" t="s">
        <v>122</v>
      </c>
      <c r="B98" s="316"/>
      <c r="C98" s="316"/>
      <c r="D98" s="316"/>
      <c r="E98" s="316"/>
      <c r="F98" s="306"/>
      <c r="G98" s="96" t="s">
        <v>65</v>
      </c>
    </row>
    <row r="99" spans="1:7" x14ac:dyDescent="0.25">
      <c r="A99" s="82" t="s">
        <v>104</v>
      </c>
      <c r="B99" s="369" t="s">
        <v>123</v>
      </c>
      <c r="C99" s="370"/>
      <c r="D99" s="370"/>
      <c r="E99" s="370"/>
      <c r="F99" s="371"/>
      <c r="G99" s="126">
        <f>G94</f>
        <v>0</v>
      </c>
    </row>
    <row r="100" spans="1:7" x14ac:dyDescent="0.25">
      <c r="A100" s="78" t="s">
        <v>119</v>
      </c>
      <c r="B100" s="366" t="s">
        <v>124</v>
      </c>
      <c r="C100" s="367"/>
      <c r="D100" s="367"/>
      <c r="E100" s="367"/>
      <c r="F100" s="368"/>
      <c r="G100" s="110">
        <f>G96</f>
        <v>0</v>
      </c>
    </row>
    <row r="101" spans="1:7" x14ac:dyDescent="0.25">
      <c r="A101" s="317" t="s">
        <v>68</v>
      </c>
      <c r="B101" s="318"/>
      <c r="C101" s="318"/>
      <c r="D101" s="318"/>
      <c r="E101" s="318"/>
      <c r="F101" s="319"/>
      <c r="G101" s="77">
        <f>SUM(G99:G100)</f>
        <v>0</v>
      </c>
    </row>
    <row r="102" spans="1:7" x14ac:dyDescent="0.25">
      <c r="A102" s="102"/>
      <c r="B102" s="94"/>
      <c r="C102" s="94"/>
      <c r="D102" s="94"/>
      <c r="E102" s="94"/>
      <c r="F102" s="108"/>
      <c r="G102" s="109"/>
    </row>
    <row r="103" spans="1:7" x14ac:dyDescent="0.25">
      <c r="A103" s="299" t="s">
        <v>125</v>
      </c>
      <c r="B103" s="300"/>
      <c r="C103" s="300"/>
      <c r="D103" s="300"/>
      <c r="E103" s="300"/>
      <c r="F103" s="300"/>
      <c r="G103" s="301"/>
    </row>
    <row r="104" spans="1:7" x14ac:dyDescent="0.25">
      <c r="A104" s="79">
        <v>5</v>
      </c>
      <c r="B104" s="335" t="s">
        <v>126</v>
      </c>
      <c r="C104" s="336"/>
      <c r="D104" s="336"/>
      <c r="E104" s="336"/>
      <c r="F104" s="337"/>
      <c r="G104" s="96" t="s">
        <v>36</v>
      </c>
    </row>
    <row r="105" spans="1:7" x14ac:dyDescent="0.25">
      <c r="A105" s="82" t="s">
        <v>37</v>
      </c>
      <c r="B105" s="341" t="s">
        <v>127</v>
      </c>
      <c r="C105" s="342"/>
      <c r="D105" s="342"/>
      <c r="E105" s="342"/>
      <c r="F105" s="343"/>
      <c r="G105" s="126">
        <f>UNIFORMES!I15</f>
        <v>0</v>
      </c>
    </row>
    <row r="106" spans="1:7" x14ac:dyDescent="0.25">
      <c r="A106" s="78" t="s">
        <v>40</v>
      </c>
      <c r="B106" s="338" t="s">
        <v>128</v>
      </c>
      <c r="C106" s="339"/>
      <c r="D106" s="339"/>
      <c r="E106" s="339"/>
      <c r="F106" s="340"/>
      <c r="G106" s="110">
        <v>0</v>
      </c>
    </row>
    <row r="107" spans="1:7" x14ac:dyDescent="0.25">
      <c r="A107" s="82" t="s">
        <v>43</v>
      </c>
      <c r="B107" s="341" t="s">
        <v>129</v>
      </c>
      <c r="C107" s="342"/>
      <c r="D107" s="342"/>
      <c r="E107" s="342"/>
      <c r="F107" s="343"/>
      <c r="G107" s="126">
        <v>0</v>
      </c>
    </row>
    <row r="108" spans="1:7" x14ac:dyDescent="0.25">
      <c r="A108" s="78" t="s">
        <v>45</v>
      </c>
      <c r="B108" s="338" t="s">
        <v>130</v>
      </c>
      <c r="C108" s="339"/>
      <c r="D108" s="339"/>
      <c r="E108" s="339"/>
      <c r="F108" s="340"/>
      <c r="G108" s="110">
        <v>0</v>
      </c>
    </row>
    <row r="109" spans="1:7" x14ac:dyDescent="0.25">
      <c r="A109" s="82"/>
      <c r="B109" s="317" t="s">
        <v>131</v>
      </c>
      <c r="C109" s="318"/>
      <c r="D109" s="318"/>
      <c r="E109" s="318"/>
      <c r="F109" s="319"/>
      <c r="G109" s="77">
        <f>SUM(G105:G107)</f>
        <v>0</v>
      </c>
    </row>
    <row r="110" spans="1:7" x14ac:dyDescent="0.25">
      <c r="A110" s="134"/>
      <c r="B110" s="134"/>
      <c r="C110" s="138"/>
      <c r="D110" s="138"/>
      <c r="E110" s="138"/>
      <c r="F110" s="138"/>
      <c r="G110" s="139"/>
    </row>
    <row r="111" spans="1:7" x14ac:dyDescent="0.25">
      <c r="A111" s="317" t="s">
        <v>132</v>
      </c>
      <c r="B111" s="318"/>
      <c r="C111" s="318"/>
      <c r="D111" s="318"/>
      <c r="E111" s="318"/>
      <c r="F111" s="319"/>
      <c r="G111" s="77" t="s">
        <v>36</v>
      </c>
    </row>
    <row r="112" spans="1:7" x14ac:dyDescent="0.25">
      <c r="A112" s="78" t="s">
        <v>37</v>
      </c>
      <c r="B112" s="338" t="s">
        <v>133</v>
      </c>
      <c r="C112" s="339"/>
      <c r="D112" s="339"/>
      <c r="E112" s="339"/>
      <c r="F112" s="340"/>
      <c r="G112" s="110">
        <f>G29</f>
        <v>0</v>
      </c>
    </row>
    <row r="113" spans="1:7" x14ac:dyDescent="0.25">
      <c r="A113" s="82" t="s">
        <v>40</v>
      </c>
      <c r="B113" s="341" t="s">
        <v>61</v>
      </c>
      <c r="C113" s="342"/>
      <c r="D113" s="342"/>
      <c r="E113" s="342"/>
      <c r="F113" s="343"/>
      <c r="G113" s="126">
        <f>G66</f>
        <v>0</v>
      </c>
    </row>
    <row r="114" spans="1:7" x14ac:dyDescent="0.25">
      <c r="A114" s="78" t="s">
        <v>43</v>
      </c>
      <c r="B114" s="338" t="s">
        <v>134</v>
      </c>
      <c r="C114" s="339"/>
      <c r="D114" s="339"/>
      <c r="E114" s="339"/>
      <c r="F114" s="340"/>
      <c r="G114" s="110">
        <f>G77</f>
        <v>0</v>
      </c>
    </row>
    <row r="115" spans="1:7" x14ac:dyDescent="0.25">
      <c r="A115" s="82" t="s">
        <v>45</v>
      </c>
      <c r="B115" s="341" t="s">
        <v>103</v>
      </c>
      <c r="C115" s="342"/>
      <c r="D115" s="342"/>
      <c r="E115" s="342"/>
      <c r="F115" s="343"/>
      <c r="G115" s="126">
        <f>G101</f>
        <v>0</v>
      </c>
    </row>
    <row r="116" spans="1:7" x14ac:dyDescent="0.25">
      <c r="A116" s="78" t="s">
        <v>48</v>
      </c>
      <c r="B116" s="338" t="s">
        <v>125</v>
      </c>
      <c r="C116" s="339"/>
      <c r="D116" s="339"/>
      <c r="E116" s="339"/>
      <c r="F116" s="340"/>
      <c r="G116" s="110">
        <f>G109</f>
        <v>0</v>
      </c>
    </row>
    <row r="117" spans="1:7" x14ac:dyDescent="0.25">
      <c r="A117" s="407" t="s">
        <v>135</v>
      </c>
      <c r="B117" s="408"/>
      <c r="C117" s="408"/>
      <c r="D117" s="408"/>
      <c r="E117" s="408"/>
      <c r="F117" s="409"/>
      <c r="G117" s="77">
        <f>SUM(G112:G116)</f>
        <v>0</v>
      </c>
    </row>
    <row r="118" spans="1:7" x14ac:dyDescent="0.25">
      <c r="A118" s="134"/>
      <c r="B118" s="161"/>
      <c r="C118" s="162"/>
      <c r="D118" s="163"/>
      <c r="E118" s="163"/>
      <c r="F118" s="163"/>
      <c r="G118" s="164"/>
    </row>
    <row r="119" spans="1:7" x14ac:dyDescent="0.25">
      <c r="A119" s="299" t="s">
        <v>136</v>
      </c>
      <c r="B119" s="300"/>
      <c r="C119" s="300"/>
      <c r="D119" s="300"/>
      <c r="E119" s="300"/>
      <c r="F119" s="300"/>
      <c r="G119" s="301"/>
    </row>
    <row r="120" spans="1:7" x14ac:dyDescent="0.25">
      <c r="A120" s="79">
        <v>6</v>
      </c>
      <c r="B120" s="335" t="s">
        <v>137</v>
      </c>
      <c r="C120" s="336"/>
      <c r="D120" s="336"/>
      <c r="E120" s="337"/>
      <c r="F120" s="79" t="s">
        <v>64</v>
      </c>
      <c r="G120" s="96" t="s">
        <v>36</v>
      </c>
    </row>
    <row r="121" spans="1:7" x14ac:dyDescent="0.25">
      <c r="A121" s="82" t="s">
        <v>37</v>
      </c>
      <c r="B121" s="341" t="str">
        <f>'PORTARIA 12 X 36 DIURNO'!B122</f>
        <v>Custos indiretos / Despesas Administrativas e Operacionais</v>
      </c>
      <c r="C121" s="342"/>
      <c r="D121" s="342"/>
      <c r="E121" s="343"/>
      <c r="F121" s="115">
        <v>0</v>
      </c>
      <c r="G121" s="126">
        <f>F121*(SUM(G112:G116))</f>
        <v>0</v>
      </c>
    </row>
    <row r="122" spans="1:7" x14ac:dyDescent="0.25">
      <c r="A122" s="78" t="s">
        <v>40</v>
      </c>
      <c r="B122" s="338" t="str">
        <f>'PORTARIA 12 X 36 DIURNO'!B123</f>
        <v>Lucro</v>
      </c>
      <c r="C122" s="339"/>
      <c r="D122" s="339"/>
      <c r="E122" s="340"/>
      <c r="F122" s="115">
        <v>0</v>
      </c>
      <c r="G122" s="110">
        <f>F122*(G117+G121)</f>
        <v>0</v>
      </c>
    </row>
    <row r="123" spans="1:7" x14ac:dyDescent="0.25">
      <c r="A123" s="357" t="s">
        <v>43</v>
      </c>
      <c r="B123" s="341" t="str">
        <f>'PORTARIA 12 X 36 DIURNO'!B124</f>
        <v>Tributos</v>
      </c>
      <c r="C123" s="342"/>
      <c r="D123" s="342"/>
      <c r="E123" s="343"/>
      <c r="F123" s="359">
        <f>'PORTARIA 12 X 36 DIURNO'!F124</f>
        <v>0</v>
      </c>
      <c r="G123" s="361">
        <f>TRUNC(G137,2)</f>
        <v>0</v>
      </c>
    </row>
    <row r="124" spans="1:7" x14ac:dyDescent="0.25">
      <c r="A124" s="358"/>
      <c r="B124" s="412" t="str">
        <f>'PORTARIA 12 X 36 DIURNO'!B125</f>
        <v>c.1 - Tributos Federais</v>
      </c>
      <c r="C124" s="413"/>
      <c r="D124" s="165" t="str">
        <f>'PORTARIA 12 X 36 DIURNO'!D125</f>
        <v>PIS:</v>
      </c>
      <c r="E124" s="115">
        <f>'PORTARIA 12 X 36 DIURNO'!E125</f>
        <v>0</v>
      </c>
      <c r="F124" s="360"/>
      <c r="G124" s="362"/>
    </row>
    <row r="125" spans="1:7" x14ac:dyDescent="0.25">
      <c r="A125" s="358"/>
      <c r="B125" s="414"/>
      <c r="C125" s="414"/>
      <c r="D125" s="165" t="str">
        <f>'PORTARIA 12 X 36 DIURNO'!D126</f>
        <v>COFINS:</v>
      </c>
      <c r="E125" s="115">
        <f>'PORTARIA 12 X 36 DIURNO'!E126</f>
        <v>0</v>
      </c>
      <c r="F125" s="360"/>
      <c r="G125" s="362"/>
    </row>
    <row r="126" spans="1:7" x14ac:dyDescent="0.25">
      <c r="A126" s="358"/>
      <c r="B126" s="369" t="str">
        <f>'PORTARIA 12 X 36 DIURNO'!B127</f>
        <v>c.2 - Tributos Estaduais</v>
      </c>
      <c r="C126" s="370"/>
      <c r="D126" s="371"/>
      <c r="E126" s="166"/>
      <c r="F126" s="360"/>
      <c r="G126" s="362"/>
    </row>
    <row r="127" spans="1:7" x14ac:dyDescent="0.25">
      <c r="A127" s="410"/>
      <c r="B127" s="369" t="str">
        <f>'PORTARIA 12 X 36 DIURNO'!B128</f>
        <v>c.3 - Tributos Municipais</v>
      </c>
      <c r="C127" s="371"/>
      <c r="D127" s="165" t="str">
        <f>'PORTARIA 12 X 36 DIURNO'!D128</f>
        <v>ISSQN:</v>
      </c>
      <c r="E127" s="115">
        <f>'PORTARIA 12 X 36 DIURNO'!E128</f>
        <v>0</v>
      </c>
      <c r="F127" s="411"/>
      <c r="G127" s="362"/>
    </row>
    <row r="128" spans="1:7" x14ac:dyDescent="0.25">
      <c r="A128" s="335" t="s">
        <v>68</v>
      </c>
      <c r="B128" s="336"/>
      <c r="C128" s="336"/>
      <c r="D128" s="336"/>
      <c r="E128" s="336"/>
      <c r="F128" s="337"/>
      <c r="G128" s="96">
        <f>ROUND((G121+G122+G123),2)</f>
        <v>0</v>
      </c>
    </row>
    <row r="129" spans="1:7" x14ac:dyDescent="0.25">
      <c r="A129" s="140"/>
      <c r="B129" s="140"/>
      <c r="C129" s="140"/>
      <c r="D129" s="140"/>
      <c r="E129" s="140"/>
      <c r="F129" s="140"/>
      <c r="G129" s="167"/>
    </row>
    <row r="130" spans="1:7" hidden="1" x14ac:dyDescent="0.25">
      <c r="A130" s="168" t="s">
        <v>147</v>
      </c>
      <c r="B130" s="61" t="s">
        <v>148</v>
      </c>
      <c r="C130" s="169"/>
      <c r="D130" s="169"/>
      <c r="E130" s="170"/>
      <c r="F130" s="171">
        <f>TRUNC(F123,4)</f>
        <v>0</v>
      </c>
      <c r="G130" s="172"/>
    </row>
    <row r="131" spans="1:7" hidden="1" x14ac:dyDescent="0.25">
      <c r="A131" s="173"/>
      <c r="B131" s="174">
        <v>100</v>
      </c>
      <c r="C131" s="169"/>
      <c r="D131" s="169"/>
      <c r="E131" s="170"/>
      <c r="F131" s="169"/>
      <c r="G131" s="175"/>
    </row>
    <row r="132" spans="1:7" hidden="1" x14ac:dyDescent="0.25">
      <c r="A132" s="176"/>
      <c r="B132" s="174"/>
      <c r="C132" s="169"/>
      <c r="D132" s="169"/>
      <c r="E132" s="170"/>
      <c r="F132" s="171"/>
      <c r="G132" s="175"/>
    </row>
    <row r="133" spans="1:7" hidden="1" x14ac:dyDescent="0.25">
      <c r="A133" s="173" t="s">
        <v>149</v>
      </c>
      <c r="B133" s="61" t="s">
        <v>150</v>
      </c>
      <c r="C133" s="169"/>
      <c r="D133" s="169"/>
      <c r="E133" s="170"/>
      <c r="F133" s="171"/>
      <c r="G133" s="175">
        <f>ROUND(SUM(G117,G121,G122),2)</f>
        <v>0</v>
      </c>
    </row>
    <row r="134" spans="1:7" hidden="1" x14ac:dyDescent="0.25">
      <c r="A134" s="173"/>
      <c r="B134" s="174"/>
      <c r="C134" s="169"/>
      <c r="D134" s="169"/>
      <c r="E134" s="170"/>
      <c r="F134" s="171"/>
      <c r="G134" s="175"/>
    </row>
    <row r="135" spans="1:7" hidden="1" x14ac:dyDescent="0.25">
      <c r="A135" s="173" t="s">
        <v>151</v>
      </c>
      <c r="B135" s="61" t="s">
        <v>152</v>
      </c>
      <c r="C135" s="169"/>
      <c r="D135" s="169"/>
      <c r="E135" s="170"/>
      <c r="F135" s="171"/>
      <c r="G135" s="175">
        <f>G133/(1-F130)</f>
        <v>0</v>
      </c>
    </row>
    <row r="136" spans="1:7" hidden="1" x14ac:dyDescent="0.25">
      <c r="A136" s="173"/>
      <c r="B136" s="174"/>
      <c r="C136" s="169"/>
      <c r="D136" s="169"/>
      <c r="E136" s="170"/>
      <c r="F136" s="171"/>
      <c r="G136" s="175"/>
    </row>
    <row r="137" spans="1:7" hidden="1" x14ac:dyDescent="0.25">
      <c r="A137" s="177"/>
      <c r="B137" s="178" t="s">
        <v>153</v>
      </c>
      <c r="C137" s="179"/>
      <c r="D137" s="179"/>
      <c r="E137" s="180"/>
      <c r="F137" s="181"/>
      <c r="G137" s="182">
        <f>TRUNC(G135-G133,2)</f>
        <v>0</v>
      </c>
    </row>
    <row r="138" spans="1:7" x14ac:dyDescent="0.25">
      <c r="A138" s="183"/>
      <c r="B138" s="184"/>
      <c r="C138" s="185"/>
      <c r="D138" s="185"/>
      <c r="E138" s="138"/>
      <c r="F138" s="186"/>
      <c r="G138" s="187"/>
    </row>
    <row r="139" spans="1:7" x14ac:dyDescent="0.25">
      <c r="A139" s="299" t="s">
        <v>154</v>
      </c>
      <c r="B139" s="300"/>
      <c r="C139" s="300"/>
      <c r="D139" s="300"/>
      <c r="E139" s="300"/>
      <c r="F139" s="300"/>
      <c r="G139" s="301"/>
    </row>
    <row r="140" spans="1:7" x14ac:dyDescent="0.25">
      <c r="A140" s="335" t="s">
        <v>155</v>
      </c>
      <c r="B140" s="336"/>
      <c r="C140" s="336"/>
      <c r="D140" s="336"/>
      <c r="E140" s="336"/>
      <c r="F140" s="337"/>
      <c r="G140" s="96" t="s">
        <v>156</v>
      </c>
    </row>
    <row r="141" spans="1:7" x14ac:dyDescent="0.25">
      <c r="A141" s="82" t="s">
        <v>37</v>
      </c>
      <c r="B141" s="341" t="s">
        <v>133</v>
      </c>
      <c r="C141" s="342"/>
      <c r="D141" s="342"/>
      <c r="E141" s="342"/>
      <c r="F141" s="343"/>
      <c r="G141" s="126">
        <f t="shared" ref="G141:G145" si="2">G112</f>
        <v>0</v>
      </c>
    </row>
    <row r="142" spans="1:7" x14ac:dyDescent="0.25">
      <c r="A142" s="78" t="s">
        <v>40</v>
      </c>
      <c r="B142" s="338" t="s">
        <v>61</v>
      </c>
      <c r="C142" s="339"/>
      <c r="D142" s="339"/>
      <c r="E142" s="339"/>
      <c r="F142" s="340"/>
      <c r="G142" s="110">
        <f t="shared" si="2"/>
        <v>0</v>
      </c>
    </row>
    <row r="143" spans="1:7" x14ac:dyDescent="0.25">
      <c r="A143" s="82" t="s">
        <v>43</v>
      </c>
      <c r="B143" s="341" t="s">
        <v>134</v>
      </c>
      <c r="C143" s="342"/>
      <c r="D143" s="342"/>
      <c r="E143" s="342"/>
      <c r="F143" s="343"/>
      <c r="G143" s="126">
        <f t="shared" si="2"/>
        <v>0</v>
      </c>
    </row>
    <row r="144" spans="1:7" x14ac:dyDescent="0.25">
      <c r="A144" s="78" t="s">
        <v>45</v>
      </c>
      <c r="B144" s="338" t="s">
        <v>103</v>
      </c>
      <c r="C144" s="339"/>
      <c r="D144" s="339"/>
      <c r="E144" s="339"/>
      <c r="F144" s="340"/>
      <c r="G144" s="110">
        <f t="shared" si="2"/>
        <v>0</v>
      </c>
    </row>
    <row r="145" spans="1:11" x14ac:dyDescent="0.25">
      <c r="A145" s="82" t="s">
        <v>48</v>
      </c>
      <c r="B145" s="341" t="s">
        <v>125</v>
      </c>
      <c r="C145" s="342"/>
      <c r="D145" s="342"/>
      <c r="E145" s="342"/>
      <c r="F145" s="343"/>
      <c r="G145" s="126">
        <f t="shared" si="2"/>
        <v>0</v>
      </c>
    </row>
    <row r="146" spans="1:11" x14ac:dyDescent="0.25">
      <c r="A146" s="78" t="s">
        <v>52</v>
      </c>
      <c r="B146" s="338" t="s">
        <v>157</v>
      </c>
      <c r="C146" s="339"/>
      <c r="D146" s="339"/>
      <c r="E146" s="339"/>
      <c r="F146" s="340"/>
      <c r="G146" s="110">
        <f>G128</f>
        <v>0</v>
      </c>
    </row>
    <row r="147" spans="1:11" x14ac:dyDescent="0.25">
      <c r="A147" s="188" t="s">
        <v>54</v>
      </c>
      <c r="B147" s="415" t="s">
        <v>158</v>
      </c>
      <c r="C147" s="416"/>
      <c r="D147" s="416"/>
      <c r="E147" s="416"/>
      <c r="F147" s="417"/>
      <c r="G147" s="189">
        <f>TRUNC(SUM(G141:G146),2)</f>
        <v>0</v>
      </c>
      <c r="I147" s="190" t="s">
        <v>159</v>
      </c>
      <c r="J147" s="117">
        <f>I77+I47+I36</f>
        <v>0</v>
      </c>
      <c r="K147" s="191">
        <f>IFERROR(J147/G147,0)</f>
        <v>0</v>
      </c>
    </row>
    <row r="148" spans="1:11" x14ac:dyDescent="0.25">
      <c r="A148" s="192" t="s">
        <v>56</v>
      </c>
      <c r="B148" s="418" t="s">
        <v>165</v>
      </c>
      <c r="C148" s="419"/>
      <c r="D148" s="419"/>
      <c r="E148" s="419"/>
      <c r="F148" s="420"/>
      <c r="G148" s="193">
        <f>G147*2</f>
        <v>0</v>
      </c>
    </row>
  </sheetData>
  <mergeCells count="147">
    <mergeCell ref="A140:F140"/>
    <mergeCell ref="B141:F141"/>
    <mergeCell ref="B142:F142"/>
    <mergeCell ref="B143:F143"/>
    <mergeCell ref="B144:F144"/>
    <mergeCell ref="B145:F145"/>
    <mergeCell ref="B146:F146"/>
    <mergeCell ref="B147:F147"/>
    <mergeCell ref="B148:F148"/>
    <mergeCell ref="A123:A127"/>
    <mergeCell ref="B123:E123"/>
    <mergeCell ref="F123:F127"/>
    <mergeCell ref="G123:G127"/>
    <mergeCell ref="B124:C125"/>
    <mergeCell ref="B126:D126"/>
    <mergeCell ref="B127:C127"/>
    <mergeCell ref="A128:F128"/>
    <mergeCell ref="A139:G139"/>
    <mergeCell ref="B113:F113"/>
    <mergeCell ref="B114:F114"/>
    <mergeCell ref="B115:F115"/>
    <mergeCell ref="B116:F116"/>
    <mergeCell ref="A117:F117"/>
    <mergeCell ref="A119:G119"/>
    <mergeCell ref="B120:E120"/>
    <mergeCell ref="B121:E121"/>
    <mergeCell ref="B122:E122"/>
    <mergeCell ref="A103:G103"/>
    <mergeCell ref="B104:F104"/>
    <mergeCell ref="B105:F105"/>
    <mergeCell ref="B106:F106"/>
    <mergeCell ref="B107:F107"/>
    <mergeCell ref="B108:F108"/>
    <mergeCell ref="B109:F109"/>
    <mergeCell ref="A111:F111"/>
    <mergeCell ref="B112:F112"/>
    <mergeCell ref="B92:E92"/>
    <mergeCell ref="B93:E93"/>
    <mergeCell ref="A94:F94"/>
    <mergeCell ref="B95:F95"/>
    <mergeCell ref="B96:F96"/>
    <mergeCell ref="A98:F98"/>
    <mergeCell ref="B99:F99"/>
    <mergeCell ref="B100:F100"/>
    <mergeCell ref="A101:F101"/>
    <mergeCell ref="A87:A88"/>
    <mergeCell ref="B87:C87"/>
    <mergeCell ref="F87:F88"/>
    <mergeCell ref="G87:G88"/>
    <mergeCell ref="B88:D88"/>
    <mergeCell ref="B89:E89"/>
    <mergeCell ref="A90:A91"/>
    <mergeCell ref="B90:E91"/>
    <mergeCell ref="F90:F91"/>
    <mergeCell ref="G90:G91"/>
    <mergeCell ref="B82:E82"/>
    <mergeCell ref="A83:A84"/>
    <mergeCell ref="B83:E83"/>
    <mergeCell ref="F83:F84"/>
    <mergeCell ref="G83:G84"/>
    <mergeCell ref="B84:D84"/>
    <mergeCell ref="A85:A86"/>
    <mergeCell ref="B85:C85"/>
    <mergeCell ref="F85:F86"/>
    <mergeCell ref="G85:G86"/>
    <mergeCell ref="B86:D86"/>
    <mergeCell ref="B72:E72"/>
    <mergeCell ref="B73:E73"/>
    <mergeCell ref="B74:E74"/>
    <mergeCell ref="B75:E75"/>
    <mergeCell ref="B76:E76"/>
    <mergeCell ref="A77:E77"/>
    <mergeCell ref="A79:G79"/>
    <mergeCell ref="B80:F80"/>
    <mergeCell ref="A81:F81"/>
    <mergeCell ref="B65:F65"/>
    <mergeCell ref="A66:F66"/>
    <mergeCell ref="A68:G68"/>
    <mergeCell ref="A69:F69"/>
    <mergeCell ref="A70:A71"/>
    <mergeCell ref="B70:E70"/>
    <mergeCell ref="F70:F71"/>
    <mergeCell ref="G70:G71"/>
    <mergeCell ref="B71:D71"/>
    <mergeCell ref="B54:F54"/>
    <mergeCell ref="B55:F55"/>
    <mergeCell ref="B56:F56"/>
    <mergeCell ref="B57:F57"/>
    <mergeCell ref="A58:F58"/>
    <mergeCell ref="A60:G60"/>
    <mergeCell ref="A62:F62"/>
    <mergeCell ref="B63:F63"/>
    <mergeCell ref="B64:F64"/>
    <mergeCell ref="B42:E42"/>
    <mergeCell ref="B43:E43"/>
    <mergeCell ref="B44:E44"/>
    <mergeCell ref="B46:E46"/>
    <mergeCell ref="A47:E47"/>
    <mergeCell ref="A49:G49"/>
    <mergeCell ref="B51:F51"/>
    <mergeCell ref="B52:F52"/>
    <mergeCell ref="B53:F53"/>
    <mergeCell ref="B34:E34"/>
    <mergeCell ref="B35:E35"/>
    <mergeCell ref="A36:E36"/>
    <mergeCell ref="B38:E38"/>
    <mergeCell ref="L38:O39"/>
    <mergeCell ref="B39:E39"/>
    <mergeCell ref="B40:E40"/>
    <mergeCell ref="L40:O41"/>
    <mergeCell ref="B41:E41"/>
    <mergeCell ref="B22:D22"/>
    <mergeCell ref="B23:F23"/>
    <mergeCell ref="B24:F24"/>
    <mergeCell ref="B26:F26"/>
    <mergeCell ref="B27:F27"/>
    <mergeCell ref="A29:F29"/>
    <mergeCell ref="A31:G31"/>
    <mergeCell ref="B32:E32"/>
    <mergeCell ref="B33:E33"/>
    <mergeCell ref="B15:E15"/>
    <mergeCell ref="F15:G15"/>
    <mergeCell ref="B16:E16"/>
    <mergeCell ref="F16:G16"/>
    <mergeCell ref="B17:E17"/>
    <mergeCell ref="F17:G17"/>
    <mergeCell ref="A19:G19"/>
    <mergeCell ref="B20:F20"/>
    <mergeCell ref="B21:D21"/>
    <mergeCell ref="A10:G10"/>
    <mergeCell ref="B11:E11"/>
    <mergeCell ref="F11:G11"/>
    <mergeCell ref="B12:E12"/>
    <mergeCell ref="F12:G12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A6:G6"/>
    <mergeCell ref="A7:G7"/>
    <mergeCell ref="A8:G8"/>
    <mergeCell ref="A9:G9"/>
  </mergeCells>
  <pageMargins left="0.51181102362204722" right="0.51181102362204722" top="0.78740157480314954" bottom="0.78740157480314954" header="0.31496062000000014" footer="0.31496062000000014"/>
  <pageSetup paperSize="9" scale="69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WK160"/>
  <sheetViews>
    <sheetView showGridLines="0" workbookViewId="0">
      <selection sqref="A1:G147"/>
    </sheetView>
  </sheetViews>
  <sheetFormatPr defaultRowHeight="15" x14ac:dyDescent="0.25"/>
  <cols>
    <col min="1" max="1" width="5.42578125" style="29" customWidth="1"/>
    <col min="2" max="6" width="20.7109375" style="29" customWidth="1"/>
    <col min="7" max="7" width="24.42578125" style="29" customWidth="1"/>
    <col min="8" max="8" width="9.5703125" bestFit="1" customWidth="1"/>
    <col min="9" max="9" width="14.85546875" customWidth="1"/>
    <col min="10" max="10" width="12.140625" bestFit="1" customWidth="1"/>
  </cols>
  <sheetData>
    <row r="1" spans="1:9" x14ac:dyDescent="0.25">
      <c r="A1" s="478" t="s">
        <v>166</v>
      </c>
      <c r="B1" s="479"/>
      <c r="C1" s="479"/>
      <c r="D1" s="479"/>
      <c r="E1" s="479"/>
      <c r="F1" s="479"/>
      <c r="G1" s="480"/>
    </row>
    <row r="2" spans="1:9" x14ac:dyDescent="0.25">
      <c r="A2" s="291" t="s">
        <v>15</v>
      </c>
      <c r="B2" s="291"/>
      <c r="C2" s="291"/>
      <c r="D2" s="291"/>
      <c r="E2" s="291"/>
      <c r="F2" s="291"/>
      <c r="G2" s="291"/>
    </row>
    <row r="3" spans="1:9" x14ac:dyDescent="0.25">
      <c r="A3" s="292" t="s">
        <v>16</v>
      </c>
      <c r="B3" s="292"/>
      <c r="C3" s="292"/>
      <c r="D3" s="292"/>
      <c r="E3" s="292"/>
      <c r="F3" s="292"/>
      <c r="G3" s="292"/>
    </row>
    <row r="4" spans="1:9" ht="29.25" customHeight="1" x14ac:dyDescent="0.25">
      <c r="A4" s="293" t="s">
        <v>17</v>
      </c>
      <c r="B4" s="293"/>
      <c r="C4" s="293"/>
      <c r="D4" s="293"/>
      <c r="E4" s="293"/>
      <c r="F4" s="293"/>
      <c r="G4" s="293"/>
    </row>
    <row r="5" spans="1:9" x14ac:dyDescent="0.25">
      <c r="A5" s="294" t="s">
        <v>18</v>
      </c>
      <c r="B5" s="294"/>
      <c r="C5" s="294"/>
      <c r="D5" s="294"/>
      <c r="E5" s="294"/>
      <c r="F5" s="294"/>
      <c r="G5" s="294"/>
    </row>
    <row r="6" spans="1:9" x14ac:dyDescent="0.25">
      <c r="A6" s="293" t="s">
        <v>19</v>
      </c>
      <c r="B6" s="293"/>
      <c r="C6" s="293"/>
      <c r="D6" s="293"/>
      <c r="E6" s="293"/>
      <c r="F6" s="293"/>
      <c r="G6" s="293"/>
    </row>
    <row r="7" spans="1:9" x14ac:dyDescent="0.25">
      <c r="A7" s="294" t="s">
        <v>167</v>
      </c>
      <c r="B7" s="294"/>
      <c r="C7" s="294"/>
      <c r="D7" s="294"/>
      <c r="E7" s="294"/>
      <c r="F7" s="294"/>
      <c r="G7" s="294"/>
    </row>
    <row r="8" spans="1:9" x14ac:dyDescent="0.25">
      <c r="A8" s="293" t="s">
        <v>168</v>
      </c>
      <c r="B8" s="293"/>
      <c r="C8" s="293"/>
      <c r="D8" s="293"/>
      <c r="E8" s="293"/>
      <c r="F8" s="293"/>
      <c r="G8" s="293"/>
    </row>
    <row r="9" spans="1:9" x14ac:dyDescent="0.25">
      <c r="A9" s="297"/>
      <c r="B9" s="298"/>
      <c r="C9" s="298"/>
      <c r="D9" s="298"/>
      <c r="E9" s="298"/>
      <c r="F9" s="298"/>
      <c r="G9" s="298"/>
    </row>
    <row r="10" spans="1:9" x14ac:dyDescent="0.25">
      <c r="A10" s="305" t="s">
        <v>22</v>
      </c>
      <c r="B10" s="316"/>
      <c r="C10" s="316"/>
      <c r="D10" s="316"/>
      <c r="E10" s="316"/>
      <c r="F10" s="316"/>
      <c r="G10" s="306"/>
    </row>
    <row r="11" spans="1:9" x14ac:dyDescent="0.25">
      <c r="A11" s="67">
        <v>1</v>
      </c>
      <c r="B11" s="307" t="s">
        <v>23</v>
      </c>
      <c r="C11" s="308"/>
      <c r="D11" s="308"/>
      <c r="E11" s="309"/>
      <c r="F11" s="299" t="s">
        <v>24</v>
      </c>
      <c r="G11" s="301"/>
    </row>
    <row r="12" spans="1:9" x14ac:dyDescent="0.25">
      <c r="A12" s="65">
        <v>2</v>
      </c>
      <c r="B12" s="302" t="s">
        <v>25</v>
      </c>
      <c r="C12" s="303"/>
      <c r="D12" s="303"/>
      <c r="E12" s="304"/>
      <c r="F12" s="305" t="s">
        <v>26</v>
      </c>
      <c r="G12" s="306"/>
    </row>
    <row r="13" spans="1:9" x14ac:dyDescent="0.25">
      <c r="A13" s="67">
        <v>3</v>
      </c>
      <c r="B13" s="307" t="s">
        <v>27</v>
      </c>
      <c r="C13" s="308"/>
      <c r="D13" s="308"/>
      <c r="E13" s="309"/>
      <c r="F13" s="299"/>
      <c r="G13" s="301"/>
    </row>
    <row r="14" spans="1:9" x14ac:dyDescent="0.25">
      <c r="A14" s="65">
        <v>4</v>
      </c>
      <c r="B14" s="302" t="s">
        <v>28</v>
      </c>
      <c r="C14" s="303"/>
      <c r="D14" s="303"/>
      <c r="E14" s="304"/>
      <c r="F14" s="481"/>
      <c r="G14" s="482"/>
    </row>
    <row r="15" spans="1:9" x14ac:dyDescent="0.25">
      <c r="A15" s="67">
        <v>5</v>
      </c>
      <c r="B15" s="307" t="s">
        <v>30</v>
      </c>
      <c r="C15" s="308"/>
      <c r="D15" s="308"/>
      <c r="E15" s="309"/>
      <c r="F15" s="483"/>
      <c r="G15" s="301"/>
    </row>
    <row r="16" spans="1:9" x14ac:dyDescent="0.25">
      <c r="A16" s="65">
        <v>6</v>
      </c>
      <c r="B16" s="302" t="s">
        <v>31</v>
      </c>
      <c r="C16" s="303"/>
      <c r="D16" s="303"/>
      <c r="E16" s="304"/>
      <c r="F16" s="484">
        <v>24</v>
      </c>
      <c r="G16" s="485"/>
      <c r="H16" s="221"/>
      <c r="I16" s="33"/>
    </row>
    <row r="17" spans="1:10" x14ac:dyDescent="0.25">
      <c r="A17" s="67">
        <v>7</v>
      </c>
      <c r="B17" s="307" t="s">
        <v>169</v>
      </c>
      <c r="C17" s="308"/>
      <c r="D17" s="308"/>
      <c r="E17" s="308"/>
      <c r="F17" s="486"/>
      <c r="G17" s="487"/>
      <c r="H17" s="221"/>
      <c r="I17" s="221"/>
      <c r="J17" s="33"/>
    </row>
    <row r="18" spans="1:10" x14ac:dyDescent="0.25">
      <c r="A18" s="134"/>
      <c r="B18" s="66"/>
      <c r="C18" s="222"/>
      <c r="D18" s="222"/>
      <c r="E18" s="222"/>
      <c r="F18" s="223"/>
      <c r="G18" s="217"/>
      <c r="H18" s="221"/>
    </row>
    <row r="19" spans="1:10" x14ac:dyDescent="0.25">
      <c r="A19" s="299" t="s">
        <v>33</v>
      </c>
      <c r="B19" s="300"/>
      <c r="C19" s="300"/>
      <c r="D19" s="300"/>
      <c r="E19" s="300"/>
      <c r="F19" s="300"/>
      <c r="G19" s="301"/>
    </row>
    <row r="20" spans="1:10" x14ac:dyDescent="0.25">
      <c r="A20" s="79" t="s">
        <v>34</v>
      </c>
      <c r="B20" s="335" t="s">
        <v>35</v>
      </c>
      <c r="C20" s="336"/>
      <c r="D20" s="336"/>
      <c r="E20" s="348"/>
      <c r="F20" s="337"/>
      <c r="G20" s="96" t="s">
        <v>36</v>
      </c>
    </row>
    <row r="21" spans="1:10" x14ac:dyDescent="0.25">
      <c r="A21" s="82" t="s">
        <v>37</v>
      </c>
      <c r="B21" s="488" t="s">
        <v>170</v>
      </c>
      <c r="C21" s="489"/>
      <c r="D21" s="489"/>
      <c r="E21" s="10" t="s">
        <v>171</v>
      </c>
      <c r="F21" s="224"/>
      <c r="G21" s="225">
        <f>(F17/220)*180</f>
        <v>0</v>
      </c>
      <c r="I21" s="101"/>
    </row>
    <row r="22" spans="1:10" x14ac:dyDescent="0.25">
      <c r="A22" s="78" t="s">
        <v>40</v>
      </c>
      <c r="B22" s="320" t="s">
        <v>41</v>
      </c>
      <c r="C22" s="321"/>
      <c r="D22" s="321"/>
      <c r="E22" s="226" t="s">
        <v>42</v>
      </c>
      <c r="F22" s="227">
        <v>0</v>
      </c>
      <c r="G22" s="85">
        <f>1302*F22</f>
        <v>0</v>
      </c>
      <c r="H22" s="208"/>
    </row>
    <row r="23" spans="1:10" x14ac:dyDescent="0.25">
      <c r="A23" s="82" t="s">
        <v>43</v>
      </c>
      <c r="B23" s="323" t="s">
        <v>44</v>
      </c>
      <c r="C23" s="324"/>
      <c r="D23" s="324"/>
      <c r="E23" s="324"/>
      <c r="F23" s="325"/>
      <c r="G23" s="84">
        <v>0</v>
      </c>
    </row>
    <row r="24" spans="1:10" x14ac:dyDescent="0.25">
      <c r="A24" s="78" t="s">
        <v>45</v>
      </c>
      <c r="B24" s="490" t="s">
        <v>46</v>
      </c>
      <c r="C24" s="491"/>
      <c r="D24" s="491"/>
      <c r="E24" s="491"/>
      <c r="F24" s="492"/>
      <c r="G24" s="85">
        <v>0</v>
      </c>
    </row>
    <row r="25" spans="1:10" x14ac:dyDescent="0.25">
      <c r="A25" s="82" t="s">
        <v>48</v>
      </c>
      <c r="B25" s="228" t="s">
        <v>49</v>
      </c>
      <c r="C25" s="229" t="s">
        <v>50</v>
      </c>
      <c r="D25" s="91">
        <v>0</v>
      </c>
      <c r="E25" s="229" t="s">
        <v>51</v>
      </c>
      <c r="F25" s="91">
        <f>ROUND(D25*F21,2)</f>
        <v>0</v>
      </c>
      <c r="G25" s="84">
        <v>0</v>
      </c>
    </row>
    <row r="26" spans="1:10" x14ac:dyDescent="0.25">
      <c r="A26" s="78" t="s">
        <v>52</v>
      </c>
      <c r="B26" s="493" t="s">
        <v>53</v>
      </c>
      <c r="C26" s="494"/>
      <c r="D26" s="494"/>
      <c r="E26" s="494"/>
      <c r="F26" s="495"/>
      <c r="G26" s="85">
        <v>0</v>
      </c>
    </row>
    <row r="27" spans="1:10" x14ac:dyDescent="0.25">
      <c r="A27" s="82" t="s">
        <v>54</v>
      </c>
      <c r="B27" s="496" t="s">
        <v>55</v>
      </c>
      <c r="C27" s="497"/>
      <c r="D27" s="497"/>
      <c r="E27" s="497"/>
      <c r="F27" s="498"/>
      <c r="G27" s="84">
        <v>0</v>
      </c>
    </row>
    <row r="28" spans="1:10" x14ac:dyDescent="0.25">
      <c r="A28" s="78" t="s">
        <v>56</v>
      </c>
      <c r="B28" s="230" t="s">
        <v>57</v>
      </c>
      <c r="C28" s="231" t="s">
        <v>58</v>
      </c>
      <c r="D28" s="88">
        <v>0</v>
      </c>
      <c r="E28" s="231" t="s">
        <v>59</v>
      </c>
      <c r="F28" s="88">
        <f>F17/220</f>
        <v>0</v>
      </c>
      <c r="G28" s="232">
        <f>TRUNC(F28*D28,2)</f>
        <v>0</v>
      </c>
    </row>
    <row r="29" spans="1:10" x14ac:dyDescent="0.25">
      <c r="A29" s="317" t="s">
        <v>60</v>
      </c>
      <c r="B29" s="318"/>
      <c r="C29" s="318"/>
      <c r="D29" s="318"/>
      <c r="E29" s="318"/>
      <c r="F29" s="319"/>
      <c r="G29" s="77">
        <f>SUM(G21:G28)</f>
        <v>0</v>
      </c>
    </row>
    <row r="30" spans="1:10" x14ac:dyDescent="0.25">
      <c r="A30" s="134"/>
      <c r="B30" s="134"/>
      <c r="C30" s="138"/>
      <c r="D30" s="138"/>
      <c r="E30" s="138"/>
      <c r="F30" s="138"/>
      <c r="G30" s="139"/>
    </row>
    <row r="31" spans="1:10" x14ac:dyDescent="0.25">
      <c r="A31" s="299" t="s">
        <v>61</v>
      </c>
      <c r="B31" s="300"/>
      <c r="C31" s="300"/>
      <c r="D31" s="300"/>
      <c r="E31" s="300"/>
      <c r="F31" s="300"/>
      <c r="G31" s="301"/>
    </row>
    <row r="32" spans="1:10" x14ac:dyDescent="0.25">
      <c r="A32" s="79" t="s">
        <v>62</v>
      </c>
      <c r="B32" s="335" t="s">
        <v>63</v>
      </c>
      <c r="C32" s="336"/>
      <c r="D32" s="336"/>
      <c r="E32" s="337"/>
      <c r="F32" s="79" t="s">
        <v>64</v>
      </c>
      <c r="G32" s="96" t="s">
        <v>65</v>
      </c>
    </row>
    <row r="33" spans="1:9" x14ac:dyDescent="0.25">
      <c r="A33" s="82" t="s">
        <v>37</v>
      </c>
      <c r="B33" s="341" t="s">
        <v>66</v>
      </c>
      <c r="C33" s="342"/>
      <c r="D33" s="342"/>
      <c r="E33" s="343"/>
      <c r="F33" s="105">
        <v>8.3299999999999999E-2</v>
      </c>
      <c r="G33" s="233">
        <f>G29*F33</f>
        <v>0</v>
      </c>
    </row>
    <row r="34" spans="1:9" x14ac:dyDescent="0.25">
      <c r="A34" s="78" t="s">
        <v>40</v>
      </c>
      <c r="B34" s="338" t="s">
        <v>67</v>
      </c>
      <c r="C34" s="339"/>
      <c r="D34" s="339"/>
      <c r="E34" s="340"/>
      <c r="F34" s="103">
        <v>0.121</v>
      </c>
      <c r="G34" s="234">
        <f>G29*F34</f>
        <v>0</v>
      </c>
    </row>
    <row r="35" spans="1:9" x14ac:dyDescent="0.25">
      <c r="A35" s="82"/>
      <c r="B35" s="341"/>
      <c r="C35" s="342"/>
      <c r="D35" s="342"/>
      <c r="E35" s="343"/>
      <c r="F35" s="105"/>
      <c r="G35" s="84"/>
    </row>
    <row r="36" spans="1:9" x14ac:dyDescent="0.25">
      <c r="A36" s="335" t="s">
        <v>68</v>
      </c>
      <c r="B36" s="336"/>
      <c r="C36" s="336"/>
      <c r="D36" s="336"/>
      <c r="E36" s="337"/>
      <c r="F36" s="116">
        <f>F33+F34</f>
        <v>0.20429999999999998</v>
      </c>
      <c r="G36" s="96">
        <f>SUM(G33:G34)</f>
        <v>0</v>
      </c>
      <c r="I36" s="107">
        <f>G36</f>
        <v>0</v>
      </c>
    </row>
    <row r="37" spans="1:9" x14ac:dyDescent="0.25">
      <c r="A37" s="104"/>
      <c r="B37" s="75"/>
      <c r="C37" s="75"/>
      <c r="D37" s="75"/>
      <c r="E37" s="75"/>
      <c r="F37" s="235"/>
      <c r="G37" s="160"/>
    </row>
    <row r="38" spans="1:9" x14ac:dyDescent="0.25">
      <c r="A38" s="79" t="s">
        <v>69</v>
      </c>
      <c r="B38" s="335" t="s">
        <v>70</v>
      </c>
      <c r="C38" s="336"/>
      <c r="D38" s="336"/>
      <c r="E38" s="337"/>
      <c r="F38" s="79" t="s">
        <v>64</v>
      </c>
      <c r="G38" s="96" t="s">
        <v>65</v>
      </c>
    </row>
    <row r="39" spans="1:9" x14ac:dyDescent="0.25">
      <c r="A39" s="82" t="str">
        <f>'PORTARIA 12 X 36 DIURNO'!A39</f>
        <v>A</v>
      </c>
      <c r="B39" s="341" t="str">
        <f>'PORTARIA 12 X 36 DIURNO'!B39</f>
        <v>INSS ( art 22, inc I Lei 8.212/91)</v>
      </c>
      <c r="C39" s="342"/>
      <c r="D39" s="342"/>
      <c r="E39" s="343"/>
      <c r="F39" s="105">
        <f>'PORTARIA 12 X 36 DIURNO'!F39</f>
        <v>0.2</v>
      </c>
      <c r="G39" s="124">
        <f t="shared" ref="G39:G46" si="0">ROUND(F39*($G$29+$G$36),2)</f>
        <v>0</v>
      </c>
      <c r="I39" s="111">
        <f t="shared" ref="I39:I46" si="1">$I$36*F39</f>
        <v>0</v>
      </c>
    </row>
    <row r="40" spans="1:9" x14ac:dyDescent="0.25">
      <c r="A40" s="78" t="str">
        <f>'PORTARIA 12 X 36 DIURNO'!A40</f>
        <v>B</v>
      </c>
      <c r="B40" s="338" t="str">
        <f>'PORTARIA 12 X 36 DIURNO'!B40</f>
        <v>SESI OU SESC (art 30 Lei 8.036/90)</v>
      </c>
      <c r="C40" s="339"/>
      <c r="D40" s="339"/>
      <c r="E40" s="340"/>
      <c r="F40" s="103">
        <f>'PORTARIA 12 X 36 DIURNO'!F40</f>
        <v>1.4999999999999999E-2</v>
      </c>
      <c r="G40" s="148">
        <f t="shared" si="0"/>
        <v>0</v>
      </c>
      <c r="I40" s="111">
        <f t="shared" si="1"/>
        <v>0</v>
      </c>
    </row>
    <row r="41" spans="1:9" x14ac:dyDescent="0.25">
      <c r="A41" s="82" t="str">
        <f>'PORTARIA 12 X 36 DIURNO'!A41</f>
        <v>C</v>
      </c>
      <c r="B41" s="341" t="str">
        <f>'PORTARIA 12 X 36 DIURNO'!B41</f>
        <v xml:space="preserve">SENAI OU SENAC (art  30 Dec Lei  2.318/86) </v>
      </c>
      <c r="C41" s="342"/>
      <c r="D41" s="342"/>
      <c r="E41" s="343"/>
      <c r="F41" s="105">
        <f>'PORTARIA 12 X 36 DIURNO'!F41</f>
        <v>0.01</v>
      </c>
      <c r="G41" s="124">
        <f t="shared" si="0"/>
        <v>0</v>
      </c>
      <c r="I41" s="111">
        <f t="shared" si="1"/>
        <v>0</v>
      </c>
    </row>
    <row r="42" spans="1:9" x14ac:dyDescent="0.25">
      <c r="A42" s="78" t="str">
        <f>'PORTARIA 12 X 36 DIURNO'!A42</f>
        <v>D</v>
      </c>
      <c r="B42" s="338" t="str">
        <f>'PORTARIA 12 X 36 DIURNO'!B42</f>
        <v>INCRA (art 1 e 2 Decr Lei 1146/70)</v>
      </c>
      <c r="C42" s="339"/>
      <c r="D42" s="339"/>
      <c r="E42" s="340"/>
      <c r="F42" s="103">
        <f>'PORTARIA 12 X 36 DIURNO'!F42</f>
        <v>2E-3</v>
      </c>
      <c r="G42" s="148">
        <f t="shared" si="0"/>
        <v>0</v>
      </c>
      <c r="I42" s="111">
        <f t="shared" si="1"/>
        <v>0</v>
      </c>
    </row>
    <row r="43" spans="1:9" x14ac:dyDescent="0.25">
      <c r="A43" s="82" t="str">
        <f>'PORTARIA 12 X 36 DIURNO'!A43</f>
        <v>E</v>
      </c>
      <c r="B43" s="363" t="str">
        <f>'PORTARIA 12 X 36 DIURNO'!B43</f>
        <v>Salário educação (art. 15, da Lei nº 9.424/96; do art. 2º do Decr 3.142/99; e art. 212, § 5º da CF)</v>
      </c>
      <c r="C43" s="364"/>
      <c r="D43" s="364"/>
      <c r="E43" s="365"/>
      <c r="F43" s="105">
        <f>'PORTARIA 12 X 36 DIURNO'!F43</f>
        <v>2.5000000000000001E-2</v>
      </c>
      <c r="G43" s="126">
        <f t="shared" si="0"/>
        <v>0</v>
      </c>
      <c r="I43" s="111">
        <f t="shared" si="1"/>
        <v>0</v>
      </c>
    </row>
    <row r="44" spans="1:9" x14ac:dyDescent="0.25">
      <c r="A44" s="78" t="str">
        <f>'PORTARIA 12 X 36 DIURNO'!A44</f>
        <v>F</v>
      </c>
      <c r="B44" s="338" t="str">
        <f>'PORTARIA 12 X 36 DIURNO'!B44</f>
        <v>FGTS (art 15 Lei nº 8.030/90)</v>
      </c>
      <c r="C44" s="339"/>
      <c r="D44" s="339"/>
      <c r="E44" s="340"/>
      <c r="F44" s="103">
        <f>'PORTARIA 12 X 36 DIURNO'!F44</f>
        <v>0.08</v>
      </c>
      <c r="G44" s="148">
        <f t="shared" si="0"/>
        <v>0</v>
      </c>
      <c r="I44" s="111">
        <f t="shared" si="1"/>
        <v>0</v>
      </c>
    </row>
    <row r="45" spans="1:9" x14ac:dyDescent="0.25">
      <c r="A45" s="82" t="str">
        <f>'PORTARIA 12 X 36 DIURNO'!A45</f>
        <v>G</v>
      </c>
      <c r="B45" s="145" t="str">
        <f>'PORTARIA 12 X 36 DIURNO'!B45</f>
        <v>RAT</v>
      </c>
      <c r="C45" s="114">
        <v>0</v>
      </c>
      <c r="D45" s="145" t="str">
        <f>'PORTARIA 12 X 36 DIURNO'!D45</f>
        <v>FAP</v>
      </c>
      <c r="E45" s="115">
        <v>0</v>
      </c>
      <c r="F45" s="105">
        <f>C45*E45</f>
        <v>0</v>
      </c>
      <c r="G45" s="126">
        <f t="shared" si="0"/>
        <v>0</v>
      </c>
      <c r="I45" s="111">
        <f t="shared" si="1"/>
        <v>0</v>
      </c>
    </row>
    <row r="46" spans="1:9" x14ac:dyDescent="0.25">
      <c r="A46" s="78" t="str">
        <f>'PORTARIA 12 X 36 DIURNO'!A46</f>
        <v>H</v>
      </c>
      <c r="B46" s="338" t="str">
        <f>'PORTARIA 12 X 36 DIURNO'!B46</f>
        <v>SEBRAE ( Lei 8.029/90)</v>
      </c>
      <c r="C46" s="339"/>
      <c r="D46" s="339"/>
      <c r="E46" s="340"/>
      <c r="F46" s="103">
        <f>'PORTARIA 12 X 36 DIURNO'!F46</f>
        <v>6.0000000000000001E-3</v>
      </c>
      <c r="G46" s="148">
        <f t="shared" si="0"/>
        <v>0</v>
      </c>
      <c r="I46" s="111">
        <f t="shared" si="1"/>
        <v>0</v>
      </c>
    </row>
    <row r="47" spans="1:9" x14ac:dyDescent="0.25">
      <c r="A47" s="317" t="str">
        <f>'PORTARIA 12 X 36 DIURNO'!A47</f>
        <v>Total</v>
      </c>
      <c r="B47" s="318"/>
      <c r="C47" s="318"/>
      <c r="D47" s="318"/>
      <c r="E47" s="319"/>
      <c r="F47" s="106">
        <f>'PORTARIA 12 X 36 DIURNO'!F47</f>
        <v>0.33800000000000008</v>
      </c>
      <c r="G47" s="77">
        <f>SUM(G39:G46)</f>
        <v>0</v>
      </c>
      <c r="I47" s="117">
        <f>SUM(I39:I46)</f>
        <v>0</v>
      </c>
    </row>
    <row r="48" spans="1:9" x14ac:dyDescent="0.25">
      <c r="A48" s="236"/>
      <c r="B48" s="237"/>
      <c r="C48" s="236"/>
      <c r="D48" s="236"/>
      <c r="E48" s="236"/>
      <c r="F48" s="236"/>
      <c r="G48" s="238"/>
    </row>
    <row r="49" spans="1:40" x14ac:dyDescent="0.25">
      <c r="A49" s="349" t="s">
        <v>80</v>
      </c>
      <c r="B49" s="349"/>
      <c r="C49" s="349"/>
      <c r="D49" s="349"/>
      <c r="E49" s="349"/>
      <c r="F49" s="349"/>
      <c r="G49" s="349"/>
    </row>
    <row r="50" spans="1:40" x14ac:dyDescent="0.25">
      <c r="A50" s="239"/>
      <c r="B50" s="240"/>
      <c r="C50" s="239"/>
      <c r="D50" s="239"/>
      <c r="E50" s="239"/>
      <c r="F50" s="239"/>
      <c r="G50" s="241"/>
    </row>
    <row r="51" spans="1:40" x14ac:dyDescent="0.25">
      <c r="A51" s="74" t="s">
        <v>81</v>
      </c>
      <c r="B51" s="317" t="s">
        <v>82</v>
      </c>
      <c r="C51" s="318"/>
      <c r="D51" s="318"/>
      <c r="E51" s="318"/>
      <c r="F51" s="319"/>
      <c r="G51" s="77" t="s">
        <v>65</v>
      </c>
    </row>
    <row r="52" spans="1:40" x14ac:dyDescent="0.25">
      <c r="A52" s="78" t="s">
        <v>37</v>
      </c>
      <c r="B52" s="338" t="s">
        <v>161</v>
      </c>
      <c r="C52" s="339"/>
      <c r="D52" s="339"/>
      <c r="E52" s="339"/>
      <c r="F52" s="340"/>
      <c r="G52" s="242">
        <v>0</v>
      </c>
      <c r="H52">
        <v>0</v>
      </c>
    </row>
    <row r="53" spans="1:40" x14ac:dyDescent="0.25">
      <c r="A53" s="82" t="s">
        <v>40</v>
      </c>
      <c r="B53" s="341" t="s">
        <v>84</v>
      </c>
      <c r="C53" s="342"/>
      <c r="D53" s="342"/>
      <c r="E53" s="342"/>
      <c r="F53" s="343"/>
      <c r="G53" s="126">
        <f>(H53*22)*0.8</f>
        <v>0</v>
      </c>
      <c r="H53">
        <v>0</v>
      </c>
      <c r="J53" s="125"/>
    </row>
    <row r="54" spans="1:40" x14ac:dyDescent="0.25">
      <c r="A54" s="78" t="s">
        <v>43</v>
      </c>
      <c r="B54" s="338" t="s">
        <v>172</v>
      </c>
      <c r="C54" s="339"/>
      <c r="D54" s="339"/>
      <c r="E54" s="339"/>
      <c r="F54" s="340"/>
      <c r="G54" s="242">
        <f>UNIFORMES!F3</f>
        <v>0</v>
      </c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</row>
    <row r="55" spans="1:40" x14ac:dyDescent="0.25">
      <c r="A55" s="82" t="s">
        <v>45</v>
      </c>
      <c r="B55" s="341" t="s">
        <v>162</v>
      </c>
      <c r="C55" s="342"/>
      <c r="D55" s="342"/>
      <c r="E55" s="342"/>
      <c r="F55" s="343"/>
      <c r="G55" s="126">
        <v>0</v>
      </c>
    </row>
    <row r="56" spans="1:40" x14ac:dyDescent="0.25">
      <c r="A56" s="78" t="s">
        <v>48</v>
      </c>
      <c r="B56" s="338" t="s">
        <v>87</v>
      </c>
      <c r="C56" s="339"/>
      <c r="D56" s="339"/>
      <c r="E56" s="339"/>
      <c r="F56" s="340"/>
      <c r="G56" s="242">
        <v>0</v>
      </c>
    </row>
    <row r="57" spans="1:40" x14ac:dyDescent="0.25">
      <c r="A57" s="317" t="s">
        <v>89</v>
      </c>
      <c r="B57" s="318"/>
      <c r="C57" s="318"/>
      <c r="D57" s="318"/>
      <c r="E57" s="318"/>
      <c r="F57" s="319"/>
      <c r="G57" s="77">
        <f>SUM(G52:G56)</f>
        <v>0</v>
      </c>
    </row>
    <row r="58" spans="1:40" x14ac:dyDescent="0.25">
      <c r="A58" s="128"/>
      <c r="B58" s="128"/>
      <c r="C58" s="128"/>
      <c r="D58" s="128"/>
      <c r="E58" s="128"/>
      <c r="F58" s="128"/>
      <c r="G58" s="212"/>
    </row>
    <row r="59" spans="1:40" x14ac:dyDescent="0.25">
      <c r="A59" s="349" t="s">
        <v>90</v>
      </c>
      <c r="B59" s="349"/>
      <c r="C59" s="349"/>
      <c r="D59" s="349"/>
      <c r="E59" s="349"/>
      <c r="F59" s="349"/>
      <c r="G59" s="349"/>
    </row>
    <row r="60" spans="1:40" x14ac:dyDescent="0.25">
      <c r="A60" s="213"/>
      <c r="B60" s="214"/>
      <c r="C60" s="215"/>
      <c r="D60" s="216"/>
      <c r="E60" s="216"/>
      <c r="F60" s="216"/>
      <c r="G60" s="217"/>
    </row>
    <row r="61" spans="1:40" x14ac:dyDescent="0.25">
      <c r="A61" s="317" t="s">
        <v>91</v>
      </c>
      <c r="B61" s="318"/>
      <c r="C61" s="318"/>
      <c r="D61" s="318"/>
      <c r="E61" s="318"/>
      <c r="F61" s="319"/>
      <c r="G61" s="77" t="s">
        <v>65</v>
      </c>
    </row>
    <row r="62" spans="1:40" x14ac:dyDescent="0.25">
      <c r="A62" s="129" t="s">
        <v>62</v>
      </c>
      <c r="B62" s="351" t="s">
        <v>63</v>
      </c>
      <c r="C62" s="352"/>
      <c r="D62" s="352"/>
      <c r="E62" s="352"/>
      <c r="F62" s="353"/>
      <c r="G62" s="131">
        <f>G36</f>
        <v>0</v>
      </c>
    </row>
    <row r="63" spans="1:40" x14ac:dyDescent="0.25">
      <c r="A63" s="132" t="s">
        <v>69</v>
      </c>
      <c r="B63" s="354" t="s">
        <v>92</v>
      </c>
      <c r="C63" s="355"/>
      <c r="D63" s="355"/>
      <c r="E63" s="355"/>
      <c r="F63" s="356"/>
      <c r="G63" s="133">
        <f>G47</f>
        <v>0</v>
      </c>
    </row>
    <row r="64" spans="1:40" x14ac:dyDescent="0.25">
      <c r="A64" s="129" t="s">
        <v>81</v>
      </c>
      <c r="B64" s="351" t="s">
        <v>82</v>
      </c>
      <c r="C64" s="352"/>
      <c r="D64" s="352"/>
      <c r="E64" s="352"/>
      <c r="F64" s="353"/>
      <c r="G64" s="131">
        <f>G57</f>
        <v>0</v>
      </c>
    </row>
    <row r="65" spans="1:1961" x14ac:dyDescent="0.25">
      <c r="A65" s="317" t="s">
        <v>93</v>
      </c>
      <c r="B65" s="318"/>
      <c r="C65" s="318"/>
      <c r="D65" s="318"/>
      <c r="E65" s="318"/>
      <c r="F65" s="319"/>
      <c r="G65" s="77">
        <f>SUM(G62:G64)</f>
        <v>0</v>
      </c>
    </row>
    <row r="66" spans="1:1961" s="243" customFormat="1" x14ac:dyDescent="0.25">
      <c r="A66" s="134"/>
      <c r="B66" s="130"/>
      <c r="C66" s="135"/>
      <c r="D66" s="136"/>
      <c r="E66" s="136"/>
      <c r="F66" s="136"/>
      <c r="G66" s="137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  <c r="AMK66"/>
      <c r="AML66"/>
      <c r="AMM66"/>
      <c r="AMN66"/>
      <c r="AMO66"/>
      <c r="AMP66"/>
      <c r="AMQ66"/>
      <c r="AMR66"/>
      <c r="AMS66"/>
      <c r="AMT66"/>
      <c r="AMU66"/>
      <c r="AMV66"/>
      <c r="AMW66"/>
      <c r="AMX66"/>
      <c r="AMY66"/>
      <c r="AMZ66"/>
      <c r="ANA66"/>
      <c r="ANB66"/>
      <c r="ANC66"/>
      <c r="AND66"/>
      <c r="ANE66"/>
      <c r="ANF66"/>
      <c r="ANG66"/>
      <c r="ANH66"/>
      <c r="ANI66"/>
      <c r="ANJ66"/>
      <c r="ANK66"/>
      <c r="ANL66"/>
      <c r="ANM66"/>
      <c r="ANN66"/>
      <c r="ANO66"/>
      <c r="ANP66"/>
      <c r="ANQ66"/>
      <c r="ANR66"/>
      <c r="ANS66"/>
      <c r="ANT66"/>
      <c r="ANU66"/>
      <c r="ANV66"/>
      <c r="ANW66"/>
      <c r="ANX66"/>
      <c r="ANY66"/>
      <c r="ANZ66"/>
      <c r="AOA66"/>
      <c r="AOB66"/>
      <c r="AOC66"/>
      <c r="AOD66"/>
      <c r="AOE66"/>
      <c r="AOF66"/>
      <c r="AOG66"/>
      <c r="AOH66"/>
      <c r="AOI66"/>
      <c r="AOJ66"/>
      <c r="AOK66"/>
      <c r="AOL66"/>
      <c r="AOM66"/>
      <c r="AON66"/>
      <c r="AOO66"/>
      <c r="AOP66"/>
      <c r="AOQ66"/>
      <c r="AOR66"/>
      <c r="AOS66"/>
      <c r="AOT66"/>
      <c r="AOU66"/>
      <c r="AOV66"/>
      <c r="AOW66"/>
      <c r="AOX66"/>
      <c r="AOY66"/>
      <c r="AOZ66"/>
      <c r="APA66"/>
      <c r="APB66"/>
      <c r="APC66"/>
      <c r="APD66"/>
      <c r="APE66"/>
      <c r="APF66"/>
      <c r="APG66"/>
      <c r="APH66"/>
      <c r="API66"/>
      <c r="APJ66"/>
      <c r="APK66"/>
      <c r="APL66"/>
      <c r="APM66"/>
      <c r="APN66"/>
      <c r="APO66"/>
      <c r="APP66"/>
      <c r="APQ66"/>
      <c r="APR66"/>
      <c r="APS66"/>
      <c r="APT66"/>
      <c r="APU66"/>
      <c r="APV66"/>
      <c r="APW66"/>
      <c r="APX66"/>
      <c r="APY66"/>
      <c r="APZ66"/>
      <c r="AQA66"/>
      <c r="AQB66"/>
      <c r="AQC66"/>
      <c r="AQD66"/>
      <c r="AQE66"/>
      <c r="AQF66"/>
      <c r="AQG66"/>
      <c r="AQH66"/>
      <c r="AQI66"/>
      <c r="AQJ66"/>
      <c r="AQK66"/>
      <c r="AQL66"/>
      <c r="AQM66"/>
      <c r="AQN66"/>
      <c r="AQO66"/>
      <c r="AQP66"/>
      <c r="AQQ66"/>
      <c r="AQR66"/>
      <c r="AQS66"/>
      <c r="AQT66"/>
      <c r="AQU66"/>
      <c r="AQV66"/>
      <c r="AQW66"/>
      <c r="AQX66"/>
      <c r="AQY66"/>
      <c r="AQZ66"/>
      <c r="ARA66"/>
      <c r="ARB66"/>
      <c r="ARC66"/>
      <c r="ARD66"/>
      <c r="ARE66"/>
      <c r="ARF66"/>
      <c r="ARG66"/>
      <c r="ARH66"/>
      <c r="ARI66"/>
      <c r="ARJ66"/>
      <c r="ARK66"/>
      <c r="ARL66"/>
      <c r="ARM66"/>
      <c r="ARN66"/>
      <c r="ARO66"/>
      <c r="ARP66"/>
      <c r="ARQ66"/>
      <c r="ARR66"/>
      <c r="ARS66"/>
      <c r="ART66"/>
      <c r="ARU66"/>
      <c r="ARV66"/>
      <c r="ARW66"/>
      <c r="ARX66"/>
      <c r="ARY66"/>
      <c r="ARZ66"/>
      <c r="ASA66"/>
      <c r="ASB66"/>
      <c r="ASC66"/>
      <c r="ASD66"/>
      <c r="ASE66"/>
      <c r="ASF66"/>
      <c r="ASG66"/>
      <c r="ASH66"/>
      <c r="ASI66"/>
      <c r="ASJ66"/>
      <c r="ASK66"/>
      <c r="ASL66"/>
      <c r="ASM66"/>
      <c r="ASN66"/>
      <c r="ASO66"/>
      <c r="ASP66"/>
      <c r="ASQ66"/>
      <c r="ASR66"/>
      <c r="ASS66"/>
      <c r="AST66"/>
      <c r="ASU66"/>
      <c r="ASV66"/>
      <c r="ASW66"/>
      <c r="ASX66"/>
      <c r="ASY66"/>
      <c r="ASZ66"/>
      <c r="ATA66"/>
      <c r="ATB66"/>
      <c r="ATC66"/>
      <c r="ATD66"/>
      <c r="ATE66"/>
      <c r="ATF66"/>
      <c r="ATG66"/>
      <c r="ATH66"/>
      <c r="ATI66"/>
      <c r="ATJ66"/>
      <c r="ATK66"/>
      <c r="ATL66"/>
      <c r="ATM66"/>
      <c r="ATN66"/>
      <c r="ATO66"/>
      <c r="ATP66"/>
      <c r="ATQ66"/>
      <c r="ATR66"/>
      <c r="ATS66"/>
      <c r="ATT66"/>
      <c r="ATU66"/>
      <c r="ATV66"/>
      <c r="ATW66"/>
      <c r="ATX66"/>
      <c r="ATY66"/>
      <c r="ATZ66"/>
      <c r="AUA66"/>
      <c r="AUB66"/>
      <c r="AUC66"/>
      <c r="AUD66"/>
      <c r="AUE66"/>
      <c r="AUF66"/>
      <c r="AUG66"/>
      <c r="AUH66"/>
      <c r="AUI66"/>
      <c r="AUJ66"/>
      <c r="AUK66"/>
      <c r="AUL66"/>
      <c r="AUM66"/>
      <c r="AUN66"/>
      <c r="AUO66"/>
      <c r="AUP66"/>
      <c r="AUQ66"/>
      <c r="AUR66"/>
      <c r="AUS66"/>
      <c r="AUT66"/>
      <c r="AUU66"/>
      <c r="AUV66"/>
      <c r="AUW66"/>
      <c r="AUX66"/>
      <c r="AUY66"/>
      <c r="AUZ66"/>
      <c r="AVA66"/>
      <c r="AVB66"/>
      <c r="AVC66"/>
      <c r="AVD66"/>
      <c r="AVE66"/>
      <c r="AVF66"/>
      <c r="AVG66"/>
      <c r="AVH66"/>
      <c r="AVI66"/>
      <c r="AVJ66"/>
      <c r="AVK66"/>
      <c r="AVL66"/>
      <c r="AVM66"/>
      <c r="AVN66"/>
      <c r="AVO66"/>
      <c r="AVP66"/>
      <c r="AVQ66"/>
      <c r="AVR66"/>
      <c r="AVS66"/>
      <c r="AVT66"/>
      <c r="AVU66"/>
      <c r="AVV66"/>
      <c r="AVW66"/>
      <c r="AVX66"/>
      <c r="AVY66"/>
      <c r="AVZ66"/>
      <c r="AWA66"/>
      <c r="AWB66"/>
      <c r="AWC66"/>
      <c r="AWD66"/>
      <c r="AWE66"/>
      <c r="AWF66"/>
      <c r="AWG66"/>
      <c r="AWH66"/>
      <c r="AWI66"/>
      <c r="AWJ66"/>
      <c r="AWK66"/>
      <c r="AWL66"/>
      <c r="AWM66"/>
      <c r="AWN66"/>
      <c r="AWO66"/>
      <c r="AWP66"/>
      <c r="AWQ66"/>
      <c r="AWR66"/>
      <c r="AWS66"/>
      <c r="AWT66"/>
      <c r="AWU66"/>
      <c r="AWV66"/>
      <c r="AWW66"/>
      <c r="AWX66"/>
      <c r="AWY66"/>
      <c r="AWZ66"/>
      <c r="AXA66"/>
      <c r="AXB66"/>
      <c r="AXC66"/>
      <c r="AXD66"/>
      <c r="AXE66"/>
      <c r="AXF66"/>
      <c r="AXG66"/>
      <c r="AXH66"/>
      <c r="AXI66"/>
      <c r="AXJ66"/>
      <c r="AXK66"/>
      <c r="AXL66"/>
      <c r="AXM66"/>
      <c r="AXN66"/>
      <c r="AXO66"/>
      <c r="AXP66"/>
      <c r="AXQ66"/>
      <c r="AXR66"/>
      <c r="AXS66"/>
      <c r="AXT66"/>
      <c r="AXU66"/>
      <c r="AXV66"/>
      <c r="AXW66"/>
      <c r="AXX66"/>
      <c r="AXY66"/>
      <c r="AXZ66"/>
      <c r="AYA66"/>
      <c r="AYB66"/>
      <c r="AYC66"/>
      <c r="AYD66"/>
      <c r="AYE66"/>
      <c r="AYF66"/>
      <c r="AYG66"/>
      <c r="AYH66"/>
      <c r="AYI66"/>
      <c r="AYJ66"/>
      <c r="AYK66"/>
      <c r="AYL66"/>
      <c r="AYM66"/>
      <c r="AYN66"/>
      <c r="AYO66"/>
      <c r="AYP66"/>
      <c r="AYQ66"/>
      <c r="AYR66"/>
      <c r="AYS66"/>
      <c r="AYT66"/>
      <c r="AYU66"/>
      <c r="AYV66"/>
      <c r="AYW66"/>
      <c r="AYX66"/>
      <c r="AYY66"/>
      <c r="AYZ66"/>
      <c r="AZA66"/>
      <c r="AZB66"/>
      <c r="AZC66"/>
      <c r="AZD66"/>
      <c r="AZE66"/>
      <c r="AZF66"/>
      <c r="AZG66"/>
      <c r="AZH66"/>
      <c r="AZI66"/>
      <c r="AZJ66"/>
      <c r="AZK66"/>
      <c r="AZL66"/>
      <c r="AZM66"/>
      <c r="AZN66"/>
      <c r="AZO66"/>
      <c r="AZP66"/>
      <c r="AZQ66"/>
      <c r="AZR66"/>
      <c r="AZS66"/>
      <c r="AZT66"/>
      <c r="AZU66"/>
      <c r="AZV66"/>
      <c r="AZW66"/>
      <c r="AZX66"/>
      <c r="AZY66"/>
      <c r="AZZ66"/>
      <c r="BAA66"/>
      <c r="BAB66"/>
      <c r="BAC66"/>
      <c r="BAD66"/>
      <c r="BAE66"/>
      <c r="BAF66"/>
      <c r="BAG66"/>
      <c r="BAH66"/>
      <c r="BAI66"/>
      <c r="BAJ66"/>
      <c r="BAK66"/>
      <c r="BAL66"/>
      <c r="BAM66"/>
      <c r="BAN66"/>
      <c r="BAO66"/>
      <c r="BAP66"/>
      <c r="BAQ66"/>
      <c r="BAR66"/>
      <c r="BAS66"/>
      <c r="BAT66"/>
      <c r="BAU66"/>
      <c r="BAV66"/>
      <c r="BAW66"/>
      <c r="BAX66"/>
      <c r="BAY66"/>
      <c r="BAZ66"/>
      <c r="BBA66"/>
      <c r="BBB66"/>
      <c r="BBC66"/>
      <c r="BBD66"/>
      <c r="BBE66"/>
      <c r="BBF66"/>
      <c r="BBG66"/>
      <c r="BBH66"/>
      <c r="BBI66"/>
      <c r="BBJ66"/>
      <c r="BBK66"/>
      <c r="BBL66"/>
      <c r="BBM66"/>
      <c r="BBN66"/>
      <c r="BBO66"/>
      <c r="BBP66"/>
      <c r="BBQ66"/>
      <c r="BBR66"/>
      <c r="BBS66"/>
      <c r="BBT66"/>
      <c r="BBU66"/>
      <c r="BBV66"/>
      <c r="BBW66"/>
      <c r="BBX66"/>
      <c r="BBY66"/>
      <c r="BBZ66"/>
      <c r="BCA66"/>
      <c r="BCB66"/>
      <c r="BCC66"/>
      <c r="BCD66"/>
      <c r="BCE66"/>
      <c r="BCF66"/>
      <c r="BCG66"/>
      <c r="BCH66"/>
      <c r="BCI66"/>
      <c r="BCJ66"/>
      <c r="BCK66"/>
      <c r="BCL66"/>
      <c r="BCM66"/>
      <c r="BCN66"/>
      <c r="BCO66"/>
      <c r="BCP66"/>
      <c r="BCQ66"/>
      <c r="BCR66"/>
      <c r="BCS66"/>
      <c r="BCT66"/>
      <c r="BCU66"/>
      <c r="BCV66"/>
      <c r="BCW66"/>
      <c r="BCX66"/>
      <c r="BCY66"/>
      <c r="BCZ66"/>
      <c r="BDA66"/>
      <c r="BDB66"/>
      <c r="BDC66"/>
      <c r="BDD66"/>
      <c r="BDE66"/>
      <c r="BDF66"/>
      <c r="BDG66"/>
      <c r="BDH66"/>
      <c r="BDI66"/>
      <c r="BDJ66"/>
      <c r="BDK66"/>
      <c r="BDL66"/>
      <c r="BDM66"/>
      <c r="BDN66"/>
      <c r="BDO66"/>
      <c r="BDP66"/>
      <c r="BDQ66"/>
      <c r="BDR66"/>
      <c r="BDS66"/>
      <c r="BDT66"/>
      <c r="BDU66"/>
      <c r="BDV66"/>
      <c r="BDW66"/>
      <c r="BDX66"/>
      <c r="BDY66"/>
      <c r="BDZ66"/>
      <c r="BEA66"/>
      <c r="BEB66"/>
      <c r="BEC66"/>
      <c r="BED66"/>
      <c r="BEE66"/>
      <c r="BEF66"/>
      <c r="BEG66"/>
      <c r="BEH66"/>
      <c r="BEI66"/>
      <c r="BEJ66"/>
      <c r="BEK66"/>
      <c r="BEL66"/>
      <c r="BEM66"/>
      <c r="BEN66"/>
      <c r="BEO66"/>
      <c r="BEP66"/>
      <c r="BEQ66"/>
      <c r="BER66"/>
      <c r="BES66"/>
      <c r="BET66"/>
      <c r="BEU66"/>
      <c r="BEV66"/>
      <c r="BEW66"/>
      <c r="BEX66"/>
      <c r="BEY66"/>
      <c r="BEZ66"/>
      <c r="BFA66"/>
      <c r="BFB66"/>
      <c r="BFC66"/>
      <c r="BFD66"/>
      <c r="BFE66"/>
      <c r="BFF66"/>
      <c r="BFG66"/>
      <c r="BFH66"/>
      <c r="BFI66"/>
      <c r="BFJ66"/>
      <c r="BFK66"/>
      <c r="BFL66"/>
      <c r="BFM66"/>
      <c r="BFN66"/>
      <c r="BFO66"/>
      <c r="BFP66"/>
      <c r="BFQ66"/>
      <c r="BFR66"/>
      <c r="BFS66"/>
      <c r="BFT66"/>
      <c r="BFU66"/>
      <c r="BFV66"/>
      <c r="BFW66"/>
      <c r="BFX66"/>
      <c r="BFY66"/>
      <c r="BFZ66"/>
      <c r="BGA66"/>
      <c r="BGB66"/>
      <c r="BGC66"/>
      <c r="BGD66"/>
      <c r="BGE66"/>
      <c r="BGF66"/>
      <c r="BGG66"/>
      <c r="BGH66"/>
      <c r="BGI66"/>
      <c r="BGJ66"/>
      <c r="BGK66"/>
      <c r="BGL66"/>
      <c r="BGM66"/>
      <c r="BGN66"/>
      <c r="BGO66"/>
      <c r="BGP66"/>
      <c r="BGQ66"/>
      <c r="BGR66"/>
      <c r="BGS66"/>
      <c r="BGT66"/>
      <c r="BGU66"/>
      <c r="BGV66"/>
      <c r="BGW66"/>
      <c r="BGX66"/>
      <c r="BGY66"/>
      <c r="BGZ66"/>
      <c r="BHA66"/>
      <c r="BHB66"/>
      <c r="BHC66"/>
      <c r="BHD66"/>
      <c r="BHE66"/>
      <c r="BHF66"/>
      <c r="BHG66"/>
      <c r="BHH66"/>
      <c r="BHI66"/>
      <c r="BHJ66"/>
      <c r="BHK66"/>
      <c r="BHL66"/>
      <c r="BHM66"/>
      <c r="BHN66"/>
      <c r="BHO66"/>
      <c r="BHP66"/>
      <c r="BHQ66"/>
      <c r="BHR66"/>
      <c r="BHS66"/>
      <c r="BHT66"/>
      <c r="BHU66"/>
      <c r="BHV66"/>
      <c r="BHW66"/>
      <c r="BHX66"/>
      <c r="BHY66"/>
      <c r="BHZ66"/>
      <c r="BIA66"/>
      <c r="BIB66"/>
      <c r="BIC66"/>
      <c r="BID66"/>
      <c r="BIE66"/>
      <c r="BIF66"/>
      <c r="BIG66"/>
      <c r="BIH66"/>
      <c r="BII66"/>
      <c r="BIJ66"/>
      <c r="BIK66"/>
      <c r="BIL66"/>
      <c r="BIM66"/>
      <c r="BIN66"/>
      <c r="BIO66"/>
      <c r="BIP66"/>
      <c r="BIQ66"/>
      <c r="BIR66"/>
      <c r="BIS66"/>
      <c r="BIT66"/>
      <c r="BIU66"/>
      <c r="BIV66"/>
      <c r="BIW66"/>
      <c r="BIX66"/>
      <c r="BIY66"/>
      <c r="BIZ66"/>
      <c r="BJA66"/>
      <c r="BJB66"/>
      <c r="BJC66"/>
      <c r="BJD66"/>
      <c r="BJE66"/>
      <c r="BJF66"/>
      <c r="BJG66"/>
      <c r="BJH66"/>
      <c r="BJI66"/>
      <c r="BJJ66"/>
      <c r="BJK66"/>
      <c r="BJL66"/>
      <c r="BJM66"/>
      <c r="BJN66"/>
      <c r="BJO66"/>
      <c r="BJP66"/>
      <c r="BJQ66"/>
      <c r="BJR66"/>
      <c r="BJS66"/>
      <c r="BJT66"/>
      <c r="BJU66"/>
      <c r="BJV66"/>
      <c r="BJW66"/>
      <c r="BJX66"/>
      <c r="BJY66"/>
      <c r="BJZ66"/>
      <c r="BKA66"/>
      <c r="BKB66"/>
      <c r="BKC66"/>
      <c r="BKD66"/>
      <c r="BKE66"/>
      <c r="BKF66"/>
      <c r="BKG66"/>
      <c r="BKH66"/>
      <c r="BKI66"/>
      <c r="BKJ66"/>
      <c r="BKK66"/>
      <c r="BKL66"/>
      <c r="BKM66"/>
      <c r="BKN66"/>
      <c r="BKO66"/>
      <c r="BKP66"/>
      <c r="BKQ66"/>
      <c r="BKR66"/>
      <c r="BKS66"/>
      <c r="BKT66"/>
      <c r="BKU66"/>
      <c r="BKV66"/>
      <c r="BKW66"/>
      <c r="BKX66"/>
      <c r="BKY66"/>
      <c r="BKZ66"/>
      <c r="BLA66"/>
      <c r="BLB66"/>
      <c r="BLC66"/>
      <c r="BLD66"/>
      <c r="BLE66"/>
      <c r="BLF66"/>
      <c r="BLG66"/>
      <c r="BLH66"/>
      <c r="BLI66"/>
      <c r="BLJ66"/>
      <c r="BLK66"/>
      <c r="BLL66"/>
      <c r="BLM66"/>
      <c r="BLN66"/>
      <c r="BLO66"/>
      <c r="BLP66"/>
      <c r="BLQ66"/>
      <c r="BLR66"/>
      <c r="BLS66"/>
      <c r="BLT66"/>
      <c r="BLU66"/>
      <c r="BLV66"/>
      <c r="BLW66"/>
      <c r="BLX66"/>
      <c r="BLY66"/>
      <c r="BLZ66"/>
      <c r="BMA66"/>
      <c r="BMB66"/>
      <c r="BMC66"/>
      <c r="BMD66"/>
      <c r="BME66"/>
      <c r="BMF66"/>
      <c r="BMG66"/>
      <c r="BMH66"/>
      <c r="BMI66"/>
      <c r="BMJ66"/>
      <c r="BMK66"/>
      <c r="BML66"/>
      <c r="BMM66"/>
      <c r="BMN66"/>
      <c r="BMO66"/>
      <c r="BMP66"/>
      <c r="BMQ66"/>
      <c r="BMR66"/>
      <c r="BMS66"/>
      <c r="BMT66"/>
      <c r="BMU66"/>
      <c r="BMV66"/>
      <c r="BMW66"/>
      <c r="BMX66"/>
      <c r="BMY66"/>
      <c r="BMZ66"/>
      <c r="BNA66"/>
      <c r="BNB66"/>
      <c r="BNC66"/>
      <c r="BND66"/>
      <c r="BNE66"/>
      <c r="BNF66"/>
      <c r="BNG66"/>
      <c r="BNH66"/>
      <c r="BNI66"/>
      <c r="BNJ66"/>
      <c r="BNK66"/>
      <c r="BNL66"/>
      <c r="BNM66"/>
      <c r="BNN66"/>
      <c r="BNO66"/>
      <c r="BNP66"/>
      <c r="BNQ66"/>
      <c r="BNR66"/>
      <c r="BNS66"/>
      <c r="BNT66"/>
      <c r="BNU66"/>
      <c r="BNV66"/>
      <c r="BNW66"/>
      <c r="BNX66"/>
      <c r="BNY66"/>
      <c r="BNZ66"/>
      <c r="BOA66"/>
      <c r="BOB66"/>
      <c r="BOC66"/>
      <c r="BOD66"/>
      <c r="BOE66"/>
      <c r="BOF66"/>
      <c r="BOG66"/>
      <c r="BOH66"/>
      <c r="BOI66"/>
      <c r="BOJ66"/>
      <c r="BOK66"/>
      <c r="BOL66"/>
      <c r="BOM66"/>
      <c r="BON66"/>
      <c r="BOO66"/>
      <c r="BOP66"/>
      <c r="BOQ66"/>
      <c r="BOR66"/>
      <c r="BOS66"/>
      <c r="BOT66"/>
      <c r="BOU66"/>
      <c r="BOV66"/>
      <c r="BOW66"/>
      <c r="BOX66"/>
      <c r="BOY66"/>
      <c r="BOZ66"/>
      <c r="BPA66"/>
      <c r="BPB66"/>
      <c r="BPC66"/>
      <c r="BPD66"/>
      <c r="BPE66"/>
      <c r="BPF66"/>
      <c r="BPG66"/>
      <c r="BPH66"/>
      <c r="BPI66"/>
      <c r="BPJ66"/>
      <c r="BPK66"/>
      <c r="BPL66"/>
      <c r="BPM66"/>
      <c r="BPN66"/>
      <c r="BPO66"/>
      <c r="BPP66"/>
      <c r="BPQ66"/>
      <c r="BPR66"/>
      <c r="BPS66"/>
      <c r="BPT66"/>
      <c r="BPU66"/>
      <c r="BPV66"/>
      <c r="BPW66"/>
      <c r="BPX66"/>
      <c r="BPY66"/>
      <c r="BPZ66"/>
      <c r="BQA66"/>
      <c r="BQB66"/>
      <c r="BQC66"/>
      <c r="BQD66"/>
      <c r="BQE66"/>
      <c r="BQF66"/>
      <c r="BQG66"/>
      <c r="BQH66"/>
      <c r="BQI66"/>
      <c r="BQJ66"/>
      <c r="BQK66"/>
      <c r="BQL66"/>
      <c r="BQM66"/>
      <c r="BQN66"/>
      <c r="BQO66"/>
      <c r="BQP66"/>
      <c r="BQQ66"/>
      <c r="BQR66"/>
      <c r="BQS66"/>
      <c r="BQT66"/>
      <c r="BQU66"/>
      <c r="BQV66"/>
      <c r="BQW66"/>
      <c r="BQX66"/>
      <c r="BQY66"/>
      <c r="BQZ66"/>
      <c r="BRA66"/>
      <c r="BRB66"/>
      <c r="BRC66"/>
      <c r="BRD66"/>
      <c r="BRE66"/>
      <c r="BRF66"/>
      <c r="BRG66"/>
      <c r="BRH66"/>
      <c r="BRI66"/>
      <c r="BRJ66"/>
      <c r="BRK66"/>
      <c r="BRL66"/>
      <c r="BRM66"/>
      <c r="BRN66"/>
      <c r="BRO66"/>
      <c r="BRP66"/>
      <c r="BRQ66"/>
      <c r="BRR66"/>
      <c r="BRS66"/>
      <c r="BRT66"/>
      <c r="BRU66"/>
      <c r="BRV66"/>
      <c r="BRW66"/>
      <c r="BRX66"/>
      <c r="BRY66"/>
      <c r="BRZ66"/>
      <c r="BSA66"/>
      <c r="BSB66"/>
      <c r="BSC66"/>
      <c r="BSD66"/>
      <c r="BSE66"/>
      <c r="BSF66"/>
      <c r="BSG66"/>
      <c r="BSH66"/>
      <c r="BSI66"/>
      <c r="BSJ66"/>
      <c r="BSK66"/>
      <c r="BSL66"/>
      <c r="BSM66"/>
      <c r="BSN66"/>
      <c r="BSO66"/>
      <c r="BSP66"/>
      <c r="BSQ66"/>
      <c r="BSR66"/>
      <c r="BSS66"/>
      <c r="BST66"/>
      <c r="BSU66"/>
      <c r="BSV66"/>
      <c r="BSW66"/>
      <c r="BSX66"/>
      <c r="BSY66"/>
      <c r="BSZ66"/>
      <c r="BTA66"/>
      <c r="BTB66"/>
      <c r="BTC66"/>
      <c r="BTD66"/>
      <c r="BTE66"/>
      <c r="BTF66"/>
      <c r="BTG66"/>
      <c r="BTH66"/>
      <c r="BTI66"/>
      <c r="BTJ66"/>
      <c r="BTK66"/>
      <c r="BTL66"/>
      <c r="BTM66"/>
      <c r="BTN66"/>
      <c r="BTO66"/>
      <c r="BTP66"/>
      <c r="BTQ66"/>
      <c r="BTR66"/>
      <c r="BTS66"/>
      <c r="BTT66"/>
      <c r="BTU66"/>
      <c r="BTV66"/>
      <c r="BTW66"/>
      <c r="BTX66"/>
      <c r="BTY66"/>
      <c r="BTZ66"/>
      <c r="BUA66"/>
      <c r="BUB66"/>
      <c r="BUC66"/>
      <c r="BUD66"/>
      <c r="BUE66"/>
      <c r="BUF66"/>
      <c r="BUG66"/>
      <c r="BUH66"/>
      <c r="BUI66"/>
      <c r="BUJ66"/>
      <c r="BUK66"/>
      <c r="BUL66"/>
      <c r="BUM66"/>
      <c r="BUN66"/>
      <c r="BUO66"/>
      <c r="BUP66"/>
      <c r="BUQ66"/>
      <c r="BUR66"/>
      <c r="BUS66"/>
      <c r="BUT66"/>
      <c r="BUU66"/>
      <c r="BUV66"/>
      <c r="BUW66"/>
      <c r="BUX66"/>
      <c r="BUY66"/>
      <c r="BUZ66"/>
      <c r="BVA66"/>
      <c r="BVB66"/>
      <c r="BVC66"/>
      <c r="BVD66"/>
      <c r="BVE66"/>
      <c r="BVF66"/>
      <c r="BVG66"/>
      <c r="BVH66"/>
      <c r="BVI66"/>
      <c r="BVJ66"/>
      <c r="BVK66"/>
      <c r="BVL66"/>
      <c r="BVM66"/>
      <c r="BVN66"/>
      <c r="BVO66"/>
      <c r="BVP66"/>
      <c r="BVQ66"/>
      <c r="BVR66"/>
      <c r="BVS66"/>
      <c r="BVT66"/>
      <c r="BVU66"/>
      <c r="BVV66"/>
      <c r="BVW66"/>
      <c r="BVX66"/>
      <c r="BVY66"/>
      <c r="BVZ66"/>
      <c r="BWA66"/>
      <c r="BWB66"/>
      <c r="BWC66"/>
      <c r="BWD66"/>
      <c r="BWE66"/>
      <c r="BWF66"/>
      <c r="BWG66"/>
      <c r="BWH66"/>
      <c r="BWI66"/>
      <c r="BWJ66"/>
      <c r="BWK66" t="s">
        <v>173</v>
      </c>
    </row>
    <row r="67" spans="1:1961" x14ac:dyDescent="0.25">
      <c r="A67" s="299" t="s">
        <v>94</v>
      </c>
      <c r="B67" s="300"/>
      <c r="C67" s="300"/>
      <c r="D67" s="300"/>
      <c r="E67" s="300"/>
      <c r="F67" s="300"/>
      <c r="G67" s="301"/>
    </row>
    <row r="68" spans="1:1961" x14ac:dyDescent="0.25">
      <c r="A68" s="335" t="s">
        <v>95</v>
      </c>
      <c r="B68" s="336"/>
      <c r="C68" s="336"/>
      <c r="D68" s="336"/>
      <c r="E68" s="336"/>
      <c r="F68" s="337"/>
      <c r="G68" s="96" t="s">
        <v>36</v>
      </c>
    </row>
    <row r="69" spans="1:1961" x14ac:dyDescent="0.25">
      <c r="A69" s="357" t="str">
        <f>'PORTARIA 12 X 36 DIURNO'!A70</f>
        <v>A</v>
      </c>
      <c r="B69" s="341" t="str">
        <f>'PORTARIA 12 X 36 DIURNO'!B70</f>
        <v>Aviso Prévio Indenizado - API</v>
      </c>
      <c r="C69" s="342"/>
      <c r="D69" s="342"/>
      <c r="E69" s="343"/>
      <c r="F69" s="359">
        <f>'PORTARIA 12 X 36 DIURNO'!F70</f>
        <v>0</v>
      </c>
      <c r="G69" s="361">
        <f>ROUND(F69*G29,2)</f>
        <v>0</v>
      </c>
    </row>
    <row r="70" spans="1:1961" x14ac:dyDescent="0.25">
      <c r="A70" s="358"/>
      <c r="B70" s="341" t="str">
        <f>'PORTARIA 12 X 36 DIURNO'!B71</f>
        <v>Percentual de ocorrência anual</v>
      </c>
      <c r="C70" s="342"/>
      <c r="D70" s="343"/>
      <c r="E70" s="115">
        <v>0</v>
      </c>
      <c r="F70" s="360"/>
      <c r="G70" s="362"/>
    </row>
    <row r="71" spans="1:1961" x14ac:dyDescent="0.25">
      <c r="A71" s="78" t="str">
        <f>'PORTARIA 12 X 36 DIURNO'!A72</f>
        <v>B</v>
      </c>
      <c r="B71" s="338" t="str">
        <f>'PORTARIA 12 X 36 DIURNO'!B72</f>
        <v>Incidência do FGTS sobre Aviso Prévio indenizado - API</v>
      </c>
      <c r="C71" s="339"/>
      <c r="D71" s="339"/>
      <c r="E71" s="340"/>
      <c r="F71" s="103">
        <f>'PORTARIA 12 X 36 DIURNO'!F72</f>
        <v>0.08</v>
      </c>
      <c r="G71" s="110">
        <f>ROUND(F71*G29,2)</f>
        <v>0</v>
      </c>
    </row>
    <row r="72" spans="1:1961" x14ac:dyDescent="0.25">
      <c r="A72" s="82" t="str">
        <f>'PORTARIA 12 X 36 DIURNO'!A73</f>
        <v>C</v>
      </c>
      <c r="B72" s="341" t="str">
        <f>'PORTARIA 12 X 36 DIURNO'!B73</f>
        <v>Multa do FGTS sobre Aviso Prévio indenizado - API</v>
      </c>
      <c r="C72" s="342"/>
      <c r="D72" s="342"/>
      <c r="E72" s="343"/>
      <c r="F72" s="105">
        <f>'PORTARIA 12 X 36 DIURNO'!F73</f>
        <v>0</v>
      </c>
      <c r="G72" s="126">
        <f>ROUND(F72*G29,2)</f>
        <v>0</v>
      </c>
    </row>
    <row r="73" spans="1:1961" x14ac:dyDescent="0.25">
      <c r="A73" s="78" t="str">
        <f>'PORTARIA 12 X 36 DIURNO'!A74</f>
        <v>D</v>
      </c>
      <c r="B73" s="338" t="str">
        <f>'PORTARIA 12 X 36 DIURNO'!B74</f>
        <v>Aviso prévio trabalhado - APT</v>
      </c>
      <c r="C73" s="339"/>
      <c r="D73" s="339"/>
      <c r="E73" s="340"/>
      <c r="F73" s="103">
        <f>'PORTARIA 12 X 36 DIURNO'!F74</f>
        <v>1.9400000000000001E-2</v>
      </c>
      <c r="G73" s="110">
        <f>ROUND(F73*G29,2)</f>
        <v>0</v>
      </c>
    </row>
    <row r="74" spans="1:1961" x14ac:dyDescent="0.25">
      <c r="A74" s="82" t="str">
        <f>'PORTARIA 12 X 36 DIURNO'!A75</f>
        <v>E</v>
      </c>
      <c r="B74" s="341" t="str">
        <f>'PORTARIA 12 X 36 DIURNO'!B75</f>
        <v>Incidência dos encargos do submódulo 2.2 sobre Aviso Prévio Trabalhado</v>
      </c>
      <c r="C74" s="342"/>
      <c r="D74" s="342"/>
      <c r="E74" s="343"/>
      <c r="F74" s="105">
        <f>'PORTARIA 12 X 36 DIURNO'!F75</f>
        <v>0.33800000000000008</v>
      </c>
      <c r="G74" s="126">
        <f>ROUND(F74*G29,2)</f>
        <v>0</v>
      </c>
    </row>
    <row r="75" spans="1:1961" x14ac:dyDescent="0.25">
      <c r="A75" s="78" t="str">
        <f>'PORTARIA 12 X 36 DIURNO'!A76</f>
        <v>F</v>
      </c>
      <c r="B75" s="338" t="str">
        <f>'PORTARIA 12 X 36 DIURNO'!B76</f>
        <v>Multa do FGTS sobre Aviso Prévio Trabalhado</v>
      </c>
      <c r="C75" s="339"/>
      <c r="D75" s="339"/>
      <c r="E75" s="340"/>
      <c r="F75" s="103">
        <f>'PORTARIA 12 X 36 DIURNO'!F76</f>
        <v>0.04</v>
      </c>
      <c r="G75" s="110">
        <f>ROUND(F75*G29,2)</f>
        <v>0</v>
      </c>
    </row>
    <row r="76" spans="1:1961" x14ac:dyDescent="0.25">
      <c r="A76" s="317" t="str">
        <f>'PORTARIA 12 X 36 DIURNO'!A77</f>
        <v>Total</v>
      </c>
      <c r="B76" s="318"/>
      <c r="C76" s="318"/>
      <c r="D76" s="318"/>
      <c r="E76" s="319"/>
      <c r="F76" s="106">
        <f>'PORTARIA 12 X 36 DIURNO'!F77</f>
        <v>0.47740000000000005</v>
      </c>
      <c r="G76" s="77">
        <f>SUM(G69:G75)</f>
        <v>0</v>
      </c>
      <c r="I76" s="107">
        <f>G76</f>
        <v>0</v>
      </c>
    </row>
    <row r="77" spans="1:1961" x14ac:dyDescent="0.25">
      <c r="A77" s="134"/>
      <c r="B77" s="134"/>
      <c r="C77" s="138"/>
      <c r="D77" s="138"/>
      <c r="E77" s="138"/>
      <c r="F77" s="138"/>
      <c r="G77" s="139"/>
    </row>
    <row r="78" spans="1:1961" x14ac:dyDescent="0.25">
      <c r="A78" s="299" t="s">
        <v>103</v>
      </c>
      <c r="B78" s="300"/>
      <c r="C78" s="300"/>
      <c r="D78" s="300"/>
      <c r="E78" s="300"/>
      <c r="F78" s="300"/>
      <c r="G78" s="301"/>
    </row>
    <row r="79" spans="1:1961" x14ac:dyDescent="0.25">
      <c r="A79" s="79" t="s">
        <v>104</v>
      </c>
      <c r="B79" s="335" t="s">
        <v>105</v>
      </c>
      <c r="C79" s="336"/>
      <c r="D79" s="336"/>
      <c r="E79" s="336"/>
      <c r="F79" s="337"/>
      <c r="G79" s="96" t="s">
        <v>65</v>
      </c>
    </row>
    <row r="80" spans="1:1961" ht="29.25" customHeight="1" x14ac:dyDescent="0.25">
      <c r="A80" s="428" t="s">
        <v>106</v>
      </c>
      <c r="B80" s="429"/>
      <c r="C80" s="429"/>
      <c r="D80" s="429"/>
      <c r="E80" s="429"/>
      <c r="F80" s="430"/>
      <c r="G80" s="126">
        <f>G28+G35+G57+G76</f>
        <v>0</v>
      </c>
    </row>
    <row r="81" spans="1:7" x14ac:dyDescent="0.25">
      <c r="A81" s="78" t="s">
        <v>37</v>
      </c>
      <c r="B81" s="431" t="s">
        <v>107</v>
      </c>
      <c r="C81" s="432"/>
      <c r="D81" s="432"/>
      <c r="E81" s="433"/>
      <c r="F81" s="142"/>
      <c r="G81" s="110"/>
    </row>
    <row r="82" spans="1:7" ht="14.25" customHeight="1" x14ac:dyDescent="0.25">
      <c r="A82" s="434" t="s">
        <v>40</v>
      </c>
      <c r="B82" s="435" t="s">
        <v>108</v>
      </c>
      <c r="C82" s="436"/>
      <c r="D82" s="436"/>
      <c r="E82" s="437"/>
      <c r="F82" s="438">
        <f>((E83/365)*40%)</f>
        <v>0</v>
      </c>
      <c r="G82" s="439">
        <f>G80*F82</f>
        <v>0</v>
      </c>
    </row>
    <row r="83" spans="1:7" ht="14.25" customHeight="1" x14ac:dyDescent="0.25">
      <c r="A83" s="358"/>
      <c r="B83" s="441" t="s">
        <v>109</v>
      </c>
      <c r="C83" s="442"/>
      <c r="D83" s="443"/>
      <c r="E83" s="143">
        <v>0</v>
      </c>
      <c r="F83" s="373"/>
      <c r="G83" s="440"/>
    </row>
    <row r="84" spans="1:7" x14ac:dyDescent="0.25">
      <c r="A84" s="444" t="s">
        <v>43</v>
      </c>
      <c r="B84" s="445" t="s">
        <v>110</v>
      </c>
      <c r="C84" s="446"/>
      <c r="D84" s="113" t="s">
        <v>111</v>
      </c>
      <c r="E84" s="143">
        <v>0</v>
      </c>
      <c r="F84" s="447">
        <f>((E84/365)*E85)*49.24%</f>
        <v>0</v>
      </c>
      <c r="G84" s="448">
        <f>G80*F84</f>
        <v>0</v>
      </c>
    </row>
    <row r="85" spans="1:7" x14ac:dyDescent="0.25">
      <c r="A85" s="376"/>
      <c r="B85" s="450" t="s">
        <v>97</v>
      </c>
      <c r="C85" s="451"/>
      <c r="D85" s="452"/>
      <c r="E85" s="115">
        <v>0</v>
      </c>
      <c r="F85" s="380">
        <f>((E85/30)/12)*E82</f>
        <v>0</v>
      </c>
      <c r="G85" s="449"/>
    </row>
    <row r="86" spans="1:7" x14ac:dyDescent="0.25">
      <c r="A86" s="434" t="s">
        <v>45</v>
      </c>
      <c r="B86" s="453" t="s">
        <v>112</v>
      </c>
      <c r="C86" s="454"/>
      <c r="D86" s="141" t="s">
        <v>113</v>
      </c>
      <c r="E86" s="143">
        <v>0</v>
      </c>
      <c r="F86" s="438">
        <f>((E86/365)*E87)</f>
        <v>0</v>
      </c>
      <c r="G86" s="439">
        <f>G80*F86</f>
        <v>0</v>
      </c>
    </row>
    <row r="87" spans="1:7" x14ac:dyDescent="0.25">
      <c r="A87" s="358"/>
      <c r="B87" s="441" t="s">
        <v>97</v>
      </c>
      <c r="C87" s="442"/>
      <c r="D87" s="443"/>
      <c r="E87" s="115">
        <v>0</v>
      </c>
      <c r="F87" s="373"/>
      <c r="G87" s="499"/>
    </row>
    <row r="88" spans="1:7" x14ac:dyDescent="0.25">
      <c r="A88" s="218" t="s">
        <v>48</v>
      </c>
      <c r="B88" s="500" t="s">
        <v>114</v>
      </c>
      <c r="C88" s="501"/>
      <c r="D88" s="501"/>
      <c r="E88" s="502"/>
      <c r="F88" s="219">
        <v>0</v>
      </c>
      <c r="G88" s="220">
        <f>G80*F88</f>
        <v>0</v>
      </c>
    </row>
    <row r="89" spans="1:7" x14ac:dyDescent="0.25">
      <c r="A89" s="458" t="s">
        <v>52</v>
      </c>
      <c r="B89" s="460" t="s">
        <v>115</v>
      </c>
      <c r="C89" s="461"/>
      <c r="D89" s="461"/>
      <c r="E89" s="462"/>
      <c r="F89" s="466">
        <f>F47</f>
        <v>0.33800000000000008</v>
      </c>
      <c r="G89" s="439">
        <f>(G82+G84+G86+G88)*F89</f>
        <v>0</v>
      </c>
    </row>
    <row r="90" spans="1:7" x14ac:dyDescent="0.25">
      <c r="A90" s="459"/>
      <c r="B90" s="463"/>
      <c r="C90" s="464"/>
      <c r="D90" s="464"/>
      <c r="E90" s="465"/>
      <c r="F90" s="467"/>
      <c r="G90" s="468"/>
    </row>
    <row r="91" spans="1:7" x14ac:dyDescent="0.25">
      <c r="A91" s="149" t="s">
        <v>54</v>
      </c>
      <c r="B91" s="469" t="s">
        <v>116</v>
      </c>
      <c r="C91" s="470"/>
      <c r="D91" s="470"/>
      <c r="E91" s="471"/>
      <c r="F91" s="150">
        <v>0</v>
      </c>
      <c r="G91" s="151">
        <f>G80*F91</f>
        <v>0</v>
      </c>
    </row>
    <row r="92" spans="1:7" x14ac:dyDescent="0.25">
      <c r="A92" s="152" t="s">
        <v>56</v>
      </c>
      <c r="B92" s="472" t="s">
        <v>117</v>
      </c>
      <c r="C92" s="473"/>
      <c r="D92" s="473"/>
      <c r="E92" s="474"/>
      <c r="F92" s="153">
        <f>F47</f>
        <v>0.33800000000000008</v>
      </c>
      <c r="G92" s="144">
        <f>G91*F92</f>
        <v>0</v>
      </c>
    </row>
    <row r="93" spans="1:7" x14ac:dyDescent="0.25">
      <c r="A93" s="475" t="s">
        <v>118</v>
      </c>
      <c r="B93" s="476"/>
      <c r="C93" s="476"/>
      <c r="D93" s="476"/>
      <c r="E93" s="476"/>
      <c r="F93" s="477"/>
      <c r="G93" s="154">
        <f>SUM(G81:G92)</f>
        <v>0</v>
      </c>
    </row>
    <row r="94" spans="1:7" x14ac:dyDescent="0.25">
      <c r="A94" s="74" t="s">
        <v>119</v>
      </c>
      <c r="B94" s="317" t="s">
        <v>120</v>
      </c>
      <c r="C94" s="318"/>
      <c r="D94" s="318"/>
      <c r="E94" s="318"/>
      <c r="F94" s="319"/>
      <c r="G94" s="77" t="s">
        <v>65</v>
      </c>
    </row>
    <row r="95" spans="1:7" x14ac:dyDescent="0.25">
      <c r="A95" s="78" t="s">
        <v>37</v>
      </c>
      <c r="B95" s="404" t="s">
        <v>121</v>
      </c>
      <c r="C95" s="405"/>
      <c r="D95" s="405"/>
      <c r="E95" s="405"/>
      <c r="F95" s="406"/>
      <c r="G95" s="96">
        <v>0</v>
      </c>
    </row>
    <row r="96" spans="1:7" x14ac:dyDescent="0.25">
      <c r="A96" s="104"/>
      <c r="B96" s="159"/>
      <c r="C96" s="159"/>
      <c r="D96" s="159"/>
      <c r="E96" s="159"/>
      <c r="F96" s="159"/>
      <c r="G96" s="160"/>
    </row>
    <row r="97" spans="1:7" x14ac:dyDescent="0.25">
      <c r="A97" s="305" t="s">
        <v>122</v>
      </c>
      <c r="B97" s="316"/>
      <c r="C97" s="316"/>
      <c r="D97" s="316"/>
      <c r="E97" s="316"/>
      <c r="F97" s="306"/>
      <c r="G97" s="96" t="s">
        <v>65</v>
      </c>
    </row>
    <row r="98" spans="1:7" x14ac:dyDescent="0.25">
      <c r="A98" s="82" t="s">
        <v>104</v>
      </c>
      <c r="B98" s="369" t="s">
        <v>123</v>
      </c>
      <c r="C98" s="370"/>
      <c r="D98" s="370"/>
      <c r="E98" s="370"/>
      <c r="F98" s="371"/>
      <c r="G98" s="126">
        <f>G93</f>
        <v>0</v>
      </c>
    </row>
    <row r="99" spans="1:7" x14ac:dyDescent="0.25">
      <c r="A99" s="78" t="s">
        <v>119</v>
      </c>
      <c r="B99" s="366" t="s">
        <v>124</v>
      </c>
      <c r="C99" s="367"/>
      <c r="D99" s="367"/>
      <c r="E99" s="367"/>
      <c r="F99" s="368"/>
      <c r="G99" s="110">
        <f>G95</f>
        <v>0</v>
      </c>
    </row>
    <row r="100" spans="1:7" x14ac:dyDescent="0.25">
      <c r="A100" s="317" t="s">
        <v>68</v>
      </c>
      <c r="B100" s="318"/>
      <c r="C100" s="318"/>
      <c r="D100" s="318"/>
      <c r="E100" s="318"/>
      <c r="F100" s="319"/>
      <c r="G100" s="77">
        <f>SUM(G98:G99)</f>
        <v>0</v>
      </c>
    </row>
    <row r="101" spans="1:7" x14ac:dyDescent="0.25">
      <c r="A101" s="102"/>
      <c r="B101" s="94"/>
      <c r="C101" s="94"/>
      <c r="D101" s="94"/>
      <c r="E101" s="94"/>
      <c r="F101" s="108"/>
      <c r="G101" s="109"/>
    </row>
    <row r="102" spans="1:7" x14ac:dyDescent="0.25">
      <c r="A102" s="299" t="s">
        <v>125</v>
      </c>
      <c r="B102" s="300"/>
      <c r="C102" s="300"/>
      <c r="D102" s="300"/>
      <c r="E102" s="300"/>
      <c r="F102" s="300"/>
      <c r="G102" s="301"/>
    </row>
    <row r="103" spans="1:7" x14ac:dyDescent="0.25">
      <c r="A103" s="79">
        <v>5</v>
      </c>
      <c r="B103" s="335" t="s">
        <v>126</v>
      </c>
      <c r="C103" s="336"/>
      <c r="D103" s="336"/>
      <c r="E103" s="336"/>
      <c r="F103" s="337"/>
      <c r="G103" s="96" t="s">
        <v>36</v>
      </c>
    </row>
    <row r="104" spans="1:7" x14ac:dyDescent="0.25">
      <c r="A104" s="82" t="s">
        <v>37</v>
      </c>
      <c r="B104" s="341" t="s">
        <v>127</v>
      </c>
      <c r="C104" s="342"/>
      <c r="D104" s="342"/>
      <c r="E104" s="342"/>
      <c r="F104" s="343"/>
      <c r="G104" s="126">
        <f>UNIFORMES!I15</f>
        <v>0</v>
      </c>
    </row>
    <row r="105" spans="1:7" x14ac:dyDescent="0.25">
      <c r="A105" s="78" t="s">
        <v>40</v>
      </c>
      <c r="B105" s="338" t="s">
        <v>128</v>
      </c>
      <c r="C105" s="339"/>
      <c r="D105" s="339"/>
      <c r="E105" s="339"/>
      <c r="F105" s="340"/>
      <c r="G105" s="110">
        <v>0</v>
      </c>
    </row>
    <row r="106" spans="1:7" x14ac:dyDescent="0.25">
      <c r="A106" s="82" t="s">
        <v>43</v>
      </c>
      <c r="B106" s="341" t="s">
        <v>129</v>
      </c>
      <c r="C106" s="342"/>
      <c r="D106" s="342"/>
      <c r="E106" s="342"/>
      <c r="F106" s="343"/>
      <c r="G106" s="126">
        <v>0</v>
      </c>
    </row>
    <row r="107" spans="1:7" x14ac:dyDescent="0.25">
      <c r="A107" s="78" t="s">
        <v>45</v>
      </c>
      <c r="B107" s="338" t="s">
        <v>130</v>
      </c>
      <c r="C107" s="339"/>
      <c r="D107" s="339"/>
      <c r="E107" s="339"/>
      <c r="F107" s="340"/>
      <c r="G107" s="110">
        <v>0</v>
      </c>
    </row>
    <row r="108" spans="1:7" x14ac:dyDescent="0.25">
      <c r="A108" s="82"/>
      <c r="B108" s="317" t="s">
        <v>131</v>
      </c>
      <c r="C108" s="318"/>
      <c r="D108" s="318"/>
      <c r="E108" s="318"/>
      <c r="F108" s="319"/>
      <c r="G108" s="77">
        <f>SUM(G104:G106)</f>
        <v>0</v>
      </c>
    </row>
    <row r="109" spans="1:7" x14ac:dyDescent="0.25">
      <c r="A109" s="134"/>
      <c r="B109" s="134"/>
      <c r="C109" s="138"/>
      <c r="D109" s="138"/>
      <c r="E109" s="138"/>
      <c r="F109" s="138"/>
      <c r="G109" s="139"/>
    </row>
    <row r="110" spans="1:7" x14ac:dyDescent="0.25">
      <c r="A110" s="317" t="s">
        <v>132</v>
      </c>
      <c r="B110" s="318"/>
      <c r="C110" s="318"/>
      <c r="D110" s="318"/>
      <c r="E110" s="318"/>
      <c r="F110" s="319"/>
      <c r="G110" s="77" t="s">
        <v>36</v>
      </c>
    </row>
    <row r="111" spans="1:7" x14ac:dyDescent="0.25">
      <c r="A111" s="78" t="s">
        <v>37</v>
      </c>
      <c r="B111" s="338" t="s">
        <v>133</v>
      </c>
      <c r="C111" s="339"/>
      <c r="D111" s="339"/>
      <c r="E111" s="339"/>
      <c r="F111" s="340"/>
      <c r="G111" s="110">
        <f>G29</f>
        <v>0</v>
      </c>
    </row>
    <row r="112" spans="1:7" x14ac:dyDescent="0.25">
      <c r="A112" s="82" t="s">
        <v>40</v>
      </c>
      <c r="B112" s="341" t="s">
        <v>61</v>
      </c>
      <c r="C112" s="342"/>
      <c r="D112" s="342"/>
      <c r="E112" s="342"/>
      <c r="F112" s="343"/>
      <c r="G112" s="126">
        <f>G65</f>
        <v>0</v>
      </c>
    </row>
    <row r="113" spans="1:7" x14ac:dyDescent="0.25">
      <c r="A113" s="78" t="s">
        <v>43</v>
      </c>
      <c r="B113" s="338" t="s">
        <v>134</v>
      </c>
      <c r="C113" s="339"/>
      <c r="D113" s="339"/>
      <c r="E113" s="339"/>
      <c r="F113" s="340"/>
      <c r="G113" s="110">
        <f>G76</f>
        <v>0</v>
      </c>
    </row>
    <row r="114" spans="1:7" x14ac:dyDescent="0.25">
      <c r="A114" s="82" t="s">
        <v>45</v>
      </c>
      <c r="B114" s="341" t="s">
        <v>103</v>
      </c>
      <c r="C114" s="342"/>
      <c r="D114" s="342"/>
      <c r="E114" s="342"/>
      <c r="F114" s="343"/>
      <c r="G114" s="126">
        <f>G100</f>
        <v>0</v>
      </c>
    </row>
    <row r="115" spans="1:7" x14ac:dyDescent="0.25">
      <c r="A115" s="78" t="s">
        <v>48</v>
      </c>
      <c r="B115" s="338" t="s">
        <v>125</v>
      </c>
      <c r="C115" s="339"/>
      <c r="D115" s="339"/>
      <c r="E115" s="339"/>
      <c r="F115" s="340"/>
      <c r="G115" s="110">
        <f>G108</f>
        <v>0</v>
      </c>
    </row>
    <row r="116" spans="1:7" x14ac:dyDescent="0.25">
      <c r="A116" s="407" t="s">
        <v>135</v>
      </c>
      <c r="B116" s="408"/>
      <c r="C116" s="408"/>
      <c r="D116" s="408"/>
      <c r="E116" s="408"/>
      <c r="F116" s="409"/>
      <c r="G116" s="77">
        <f>SUM(G111:G115)</f>
        <v>0</v>
      </c>
    </row>
    <row r="117" spans="1:7" x14ac:dyDescent="0.25">
      <c r="A117" s="134"/>
      <c r="B117" s="161"/>
      <c r="C117" s="162"/>
      <c r="D117" s="163"/>
      <c r="E117" s="163"/>
      <c r="F117" s="163"/>
      <c r="G117" s="164"/>
    </row>
    <row r="118" spans="1:7" x14ac:dyDescent="0.25">
      <c r="A118" s="299" t="s">
        <v>136</v>
      </c>
      <c r="B118" s="300"/>
      <c r="C118" s="300"/>
      <c r="D118" s="300"/>
      <c r="E118" s="300"/>
      <c r="F118" s="300"/>
      <c r="G118" s="301"/>
    </row>
    <row r="119" spans="1:7" x14ac:dyDescent="0.25">
      <c r="A119" s="79">
        <v>5</v>
      </c>
      <c r="B119" s="335" t="s">
        <v>137</v>
      </c>
      <c r="C119" s="336"/>
      <c r="D119" s="336"/>
      <c r="E119" s="337"/>
      <c r="F119" s="79" t="s">
        <v>64</v>
      </c>
      <c r="G119" s="96" t="s">
        <v>36</v>
      </c>
    </row>
    <row r="120" spans="1:7" x14ac:dyDescent="0.25">
      <c r="A120" s="82" t="s">
        <v>37</v>
      </c>
      <c r="B120" s="341" t="str">
        <f>'PORTARIA 12 X 36 DIURNO'!B122</f>
        <v>Custos indiretos / Despesas Administrativas e Operacionais</v>
      </c>
      <c r="C120" s="342"/>
      <c r="D120" s="342"/>
      <c r="E120" s="343"/>
      <c r="F120" s="115">
        <v>0</v>
      </c>
      <c r="G120" s="126">
        <f>F120*(SUM(G111:G115))</f>
        <v>0</v>
      </c>
    </row>
    <row r="121" spans="1:7" x14ac:dyDescent="0.25">
      <c r="A121" s="78" t="s">
        <v>40</v>
      </c>
      <c r="B121" s="338" t="str">
        <f>'PORTARIA 12 X 36 DIURNO'!B123</f>
        <v>Lucro</v>
      </c>
      <c r="C121" s="339"/>
      <c r="D121" s="339"/>
      <c r="E121" s="340"/>
      <c r="F121" s="115">
        <v>0</v>
      </c>
      <c r="G121" s="110">
        <f>F121*(G116+G120)</f>
        <v>0</v>
      </c>
    </row>
    <row r="122" spans="1:7" x14ac:dyDescent="0.25">
      <c r="A122" s="357" t="s">
        <v>43</v>
      </c>
      <c r="B122" s="341" t="str">
        <f>'PORTARIA 12 X 36 DIURNO'!B124</f>
        <v>Tributos</v>
      </c>
      <c r="C122" s="342"/>
      <c r="D122" s="342"/>
      <c r="E122" s="343"/>
      <c r="F122" s="359">
        <f>'PORTARIA 12 X 36 DIURNO'!F124</f>
        <v>0</v>
      </c>
      <c r="G122" s="361">
        <f>TRUNC(G136,2)</f>
        <v>0</v>
      </c>
    </row>
    <row r="123" spans="1:7" x14ac:dyDescent="0.25">
      <c r="A123" s="358"/>
      <c r="B123" s="412" t="str">
        <f>'PORTARIA 12 X 36 DIURNO'!B125</f>
        <v>c.1 - Tributos Federais</v>
      </c>
      <c r="C123" s="413"/>
      <c r="D123" s="165" t="str">
        <f>'PORTARIA 12 X 36 DIURNO'!D125</f>
        <v>PIS:</v>
      </c>
      <c r="E123" s="115">
        <v>0</v>
      </c>
      <c r="F123" s="360"/>
      <c r="G123" s="362"/>
    </row>
    <row r="124" spans="1:7" x14ac:dyDescent="0.25">
      <c r="A124" s="358"/>
      <c r="B124" s="414"/>
      <c r="C124" s="414"/>
      <c r="D124" s="165" t="str">
        <f>'PORTARIA 12 X 36 DIURNO'!D126</f>
        <v>COFINS:</v>
      </c>
      <c r="E124" s="115">
        <v>0</v>
      </c>
      <c r="F124" s="360"/>
      <c r="G124" s="362"/>
    </row>
    <row r="125" spans="1:7" x14ac:dyDescent="0.25">
      <c r="A125" s="358"/>
      <c r="B125" s="369" t="str">
        <f>'PORTARIA 12 X 36 DIURNO'!B127</f>
        <v>c.2 - Tributos Estaduais</v>
      </c>
      <c r="C125" s="370"/>
      <c r="D125" s="371"/>
      <c r="E125" s="166"/>
      <c r="F125" s="360"/>
      <c r="G125" s="362"/>
    </row>
    <row r="126" spans="1:7" x14ac:dyDescent="0.25">
      <c r="A126" s="410"/>
      <c r="B126" s="369" t="str">
        <f>'PORTARIA 12 X 36 DIURNO'!B128</f>
        <v>c.3 - Tributos Municipais</v>
      </c>
      <c r="C126" s="371"/>
      <c r="D126" s="165" t="str">
        <f>'PORTARIA 12 X 36 DIURNO'!D128</f>
        <v>ISSQN:</v>
      </c>
      <c r="E126" s="115">
        <v>0</v>
      </c>
      <c r="F126" s="411"/>
      <c r="G126" s="362"/>
    </row>
    <row r="127" spans="1:7" x14ac:dyDescent="0.25">
      <c r="A127" s="335" t="s">
        <v>68</v>
      </c>
      <c r="B127" s="336"/>
      <c r="C127" s="336"/>
      <c r="D127" s="336"/>
      <c r="E127" s="336"/>
      <c r="F127" s="337"/>
      <c r="G127" s="96">
        <f>ROUND((G120+G121+G122),2)</f>
        <v>0</v>
      </c>
    </row>
    <row r="128" spans="1:7" x14ac:dyDescent="0.25">
      <c r="A128" s="140"/>
      <c r="B128" s="140"/>
      <c r="C128" s="140"/>
      <c r="D128" s="140"/>
      <c r="E128" s="140"/>
      <c r="F128" s="140"/>
      <c r="G128" s="167"/>
    </row>
    <row r="129" spans="1:7" hidden="1" x14ac:dyDescent="0.25">
      <c r="A129" s="168" t="s">
        <v>147</v>
      </c>
      <c r="B129" s="61" t="s">
        <v>148</v>
      </c>
      <c r="C129" s="169"/>
      <c r="D129" s="169"/>
      <c r="E129" s="170"/>
      <c r="F129" s="171">
        <f>TRUNC(F122,4)</f>
        <v>0</v>
      </c>
      <c r="G129" s="172"/>
    </row>
    <row r="130" spans="1:7" hidden="1" x14ac:dyDescent="0.25">
      <c r="A130" s="173"/>
      <c r="B130" s="174">
        <v>100</v>
      </c>
      <c r="C130" s="169"/>
      <c r="D130" s="169"/>
      <c r="E130" s="170"/>
      <c r="F130" s="169"/>
      <c r="G130" s="175"/>
    </row>
    <row r="131" spans="1:7" hidden="1" x14ac:dyDescent="0.25">
      <c r="A131" s="176"/>
      <c r="B131" s="174"/>
      <c r="C131" s="169"/>
      <c r="D131" s="169"/>
      <c r="E131" s="170"/>
      <c r="F131" s="171"/>
      <c r="G131" s="175"/>
    </row>
    <row r="132" spans="1:7" hidden="1" x14ac:dyDescent="0.25">
      <c r="A132" s="173" t="s">
        <v>149</v>
      </c>
      <c r="B132" s="61" t="s">
        <v>150</v>
      </c>
      <c r="C132" s="169"/>
      <c r="D132" s="169"/>
      <c r="E132" s="170"/>
      <c r="F132" s="171"/>
      <c r="G132" s="175">
        <f>ROUND(SUM(G116,G120,G121),2)</f>
        <v>0</v>
      </c>
    </row>
    <row r="133" spans="1:7" hidden="1" x14ac:dyDescent="0.25">
      <c r="A133" s="173"/>
      <c r="B133" s="174"/>
      <c r="C133" s="169"/>
      <c r="D133" s="169"/>
      <c r="E133" s="170"/>
      <c r="F133" s="171"/>
      <c r="G133" s="175"/>
    </row>
    <row r="134" spans="1:7" hidden="1" x14ac:dyDescent="0.25">
      <c r="A134" s="173" t="s">
        <v>151</v>
      </c>
      <c r="B134" s="61" t="s">
        <v>152</v>
      </c>
      <c r="C134" s="169"/>
      <c r="D134" s="169"/>
      <c r="E134" s="170"/>
      <c r="F134" s="171"/>
      <c r="G134" s="175">
        <f>G132/(1-F129)</f>
        <v>0</v>
      </c>
    </row>
    <row r="135" spans="1:7" hidden="1" x14ac:dyDescent="0.25">
      <c r="A135" s="173"/>
      <c r="B135" s="174"/>
      <c r="C135" s="169"/>
      <c r="D135" s="169"/>
      <c r="E135" s="170"/>
      <c r="F135" s="171"/>
      <c r="G135" s="175"/>
    </row>
    <row r="136" spans="1:7" hidden="1" x14ac:dyDescent="0.25">
      <c r="A136" s="177"/>
      <c r="B136" s="178" t="s">
        <v>153</v>
      </c>
      <c r="C136" s="179"/>
      <c r="D136" s="179"/>
      <c r="E136" s="180"/>
      <c r="F136" s="181"/>
      <c r="G136" s="244">
        <f>TRUNC(G134-G132,2)</f>
        <v>0</v>
      </c>
    </row>
    <row r="137" spans="1:7" x14ac:dyDescent="0.25">
      <c r="A137" s="245"/>
      <c r="B137" s="246"/>
      <c r="C137" s="247"/>
      <c r="D137" s="247"/>
      <c r="E137" s="248"/>
      <c r="F137" s="249"/>
      <c r="G137" s="250"/>
    </row>
    <row r="138" spans="1:7" x14ac:dyDescent="0.25">
      <c r="A138" s="478" t="s">
        <v>154</v>
      </c>
      <c r="B138" s="479"/>
      <c r="C138" s="479"/>
      <c r="D138" s="479"/>
      <c r="E138" s="479"/>
      <c r="F138" s="479"/>
      <c r="G138" s="480"/>
    </row>
    <row r="139" spans="1:7" x14ac:dyDescent="0.25">
      <c r="A139" s="503" t="s">
        <v>155</v>
      </c>
      <c r="B139" s="504"/>
      <c r="C139" s="504"/>
      <c r="D139" s="504"/>
      <c r="E139" s="504"/>
      <c r="F139" s="505"/>
      <c r="G139" s="251" t="s">
        <v>156</v>
      </c>
    </row>
    <row r="140" spans="1:7" x14ac:dyDescent="0.25">
      <c r="A140" s="82" t="s">
        <v>37</v>
      </c>
      <c r="B140" s="341" t="s">
        <v>133</v>
      </c>
      <c r="C140" s="342"/>
      <c r="D140" s="342"/>
      <c r="E140" s="342"/>
      <c r="F140" s="343"/>
      <c r="G140" s="126">
        <f t="shared" ref="G140:G144" si="2">G111</f>
        <v>0</v>
      </c>
    </row>
    <row r="141" spans="1:7" x14ac:dyDescent="0.25">
      <c r="A141" s="78" t="s">
        <v>40</v>
      </c>
      <c r="B141" s="338" t="s">
        <v>61</v>
      </c>
      <c r="C141" s="339"/>
      <c r="D141" s="339"/>
      <c r="E141" s="339"/>
      <c r="F141" s="340"/>
      <c r="G141" s="110">
        <f t="shared" si="2"/>
        <v>0</v>
      </c>
    </row>
    <row r="142" spans="1:7" x14ac:dyDescent="0.25">
      <c r="A142" s="82" t="s">
        <v>43</v>
      </c>
      <c r="B142" s="341" t="s">
        <v>134</v>
      </c>
      <c r="C142" s="342"/>
      <c r="D142" s="342"/>
      <c r="E142" s="342"/>
      <c r="F142" s="343"/>
      <c r="G142" s="126">
        <f t="shared" si="2"/>
        <v>0</v>
      </c>
    </row>
    <row r="143" spans="1:7" x14ac:dyDescent="0.25">
      <c r="A143" s="78" t="s">
        <v>45</v>
      </c>
      <c r="B143" s="338" t="s">
        <v>103</v>
      </c>
      <c r="C143" s="339"/>
      <c r="D143" s="339"/>
      <c r="E143" s="339"/>
      <c r="F143" s="340"/>
      <c r="G143" s="110">
        <f t="shared" si="2"/>
        <v>0</v>
      </c>
    </row>
    <row r="144" spans="1:7" x14ac:dyDescent="0.25">
      <c r="A144" s="82" t="s">
        <v>48</v>
      </c>
      <c r="B144" s="341" t="s">
        <v>125</v>
      </c>
      <c r="C144" s="342"/>
      <c r="D144" s="342"/>
      <c r="E144" s="342"/>
      <c r="F144" s="343"/>
      <c r="G144" s="126">
        <f t="shared" si="2"/>
        <v>0</v>
      </c>
    </row>
    <row r="145" spans="1:11" x14ac:dyDescent="0.25">
      <c r="A145" s="78" t="s">
        <v>52</v>
      </c>
      <c r="B145" s="338" t="s">
        <v>157</v>
      </c>
      <c r="C145" s="339"/>
      <c r="D145" s="339"/>
      <c r="E145" s="339"/>
      <c r="F145" s="340"/>
      <c r="G145" s="110">
        <f>G127</f>
        <v>0</v>
      </c>
    </row>
    <row r="146" spans="1:11" x14ac:dyDescent="0.25">
      <c r="A146" s="188" t="s">
        <v>54</v>
      </c>
      <c r="B146" s="415" t="s">
        <v>158</v>
      </c>
      <c r="C146" s="416"/>
      <c r="D146" s="416"/>
      <c r="E146" s="416"/>
      <c r="F146" s="417"/>
      <c r="G146" s="189">
        <f>TRUNC(SUM(G140:G145),2)</f>
        <v>0</v>
      </c>
      <c r="I146" s="190" t="s">
        <v>159</v>
      </c>
      <c r="J146" s="117">
        <f>I76+I47+I36</f>
        <v>0</v>
      </c>
      <c r="K146" s="191">
        <f>IFERROR(J146/G146,0)</f>
        <v>0</v>
      </c>
    </row>
    <row r="147" spans="1:11" x14ac:dyDescent="0.25">
      <c r="A147" s="192" t="s">
        <v>56</v>
      </c>
      <c r="B147" s="418" t="s">
        <v>174</v>
      </c>
      <c r="C147" s="419"/>
      <c r="D147" s="419"/>
      <c r="E147" s="419"/>
      <c r="F147" s="420"/>
      <c r="G147" s="193">
        <f>G146*3</f>
        <v>0</v>
      </c>
      <c r="I147" t="s">
        <v>47</v>
      </c>
    </row>
    <row r="150" spans="1:11" x14ac:dyDescent="0.25">
      <c r="G150" s="194"/>
    </row>
    <row r="154" spans="1:11" x14ac:dyDescent="0.25">
      <c r="G154" s="194"/>
    </row>
    <row r="160" spans="1:11" x14ac:dyDescent="0.25">
      <c r="G160" s="195"/>
    </row>
  </sheetData>
  <mergeCells count="144">
    <mergeCell ref="B146:F146"/>
    <mergeCell ref="B147:F147"/>
    <mergeCell ref="A127:F127"/>
    <mergeCell ref="A138:G138"/>
    <mergeCell ref="A139:F139"/>
    <mergeCell ref="B140:F140"/>
    <mergeCell ref="B141:F141"/>
    <mergeCell ref="B142:F142"/>
    <mergeCell ref="B143:F143"/>
    <mergeCell ref="B144:F144"/>
    <mergeCell ref="B145:F145"/>
    <mergeCell ref="A116:F116"/>
    <mergeCell ref="A118:G118"/>
    <mergeCell ref="B119:E119"/>
    <mergeCell ref="B120:E120"/>
    <mergeCell ref="B121:E121"/>
    <mergeCell ref="A122:A126"/>
    <mergeCell ref="B122:E122"/>
    <mergeCell ref="F122:F126"/>
    <mergeCell ref="G122:G126"/>
    <mergeCell ref="B123:C124"/>
    <mergeCell ref="B125:D125"/>
    <mergeCell ref="B126:C126"/>
    <mergeCell ref="B106:F106"/>
    <mergeCell ref="B107:F107"/>
    <mergeCell ref="B108:F108"/>
    <mergeCell ref="A110:F110"/>
    <mergeCell ref="B111:F111"/>
    <mergeCell ref="B112:F112"/>
    <mergeCell ref="B113:F113"/>
    <mergeCell ref="B114:F114"/>
    <mergeCell ref="B115:F115"/>
    <mergeCell ref="B95:F95"/>
    <mergeCell ref="A97:F97"/>
    <mergeCell ref="B98:F98"/>
    <mergeCell ref="B99:F99"/>
    <mergeCell ref="A100:F100"/>
    <mergeCell ref="A102:G102"/>
    <mergeCell ref="B103:F103"/>
    <mergeCell ref="B104:F104"/>
    <mergeCell ref="B105:F105"/>
    <mergeCell ref="B88:E88"/>
    <mergeCell ref="A89:A90"/>
    <mergeCell ref="B89:E90"/>
    <mergeCell ref="F89:F90"/>
    <mergeCell ref="G89:G90"/>
    <mergeCell ref="B91:E91"/>
    <mergeCell ref="B92:E92"/>
    <mergeCell ref="A93:F93"/>
    <mergeCell ref="B94:F94"/>
    <mergeCell ref="A84:A85"/>
    <mergeCell ref="B84:C84"/>
    <mergeCell ref="F84:F85"/>
    <mergeCell ref="G84:G85"/>
    <mergeCell ref="B85:D85"/>
    <mergeCell ref="A86:A87"/>
    <mergeCell ref="B86:C86"/>
    <mergeCell ref="F86:F87"/>
    <mergeCell ref="G86:G87"/>
    <mergeCell ref="B87:D87"/>
    <mergeCell ref="B74:E74"/>
    <mergeCell ref="B75:E75"/>
    <mergeCell ref="A76:E76"/>
    <mergeCell ref="A78:G78"/>
    <mergeCell ref="B79:F79"/>
    <mergeCell ref="A80:F80"/>
    <mergeCell ref="B81:E81"/>
    <mergeCell ref="A82:A83"/>
    <mergeCell ref="B82:E82"/>
    <mergeCell ref="F82:F83"/>
    <mergeCell ref="G82:G83"/>
    <mergeCell ref="B83:D83"/>
    <mergeCell ref="A68:F68"/>
    <mergeCell ref="A69:A70"/>
    <mergeCell ref="B69:E69"/>
    <mergeCell ref="F69:F70"/>
    <mergeCell ref="G69:G70"/>
    <mergeCell ref="B70:D70"/>
    <mergeCell ref="B71:E71"/>
    <mergeCell ref="B72:E72"/>
    <mergeCell ref="B73:E73"/>
    <mergeCell ref="B56:F56"/>
    <mergeCell ref="A57:F57"/>
    <mergeCell ref="A59:G59"/>
    <mergeCell ref="A61:F61"/>
    <mergeCell ref="B62:F62"/>
    <mergeCell ref="B63:F63"/>
    <mergeCell ref="B64:F64"/>
    <mergeCell ref="A65:F65"/>
    <mergeCell ref="A67:G67"/>
    <mergeCell ref="B44:E44"/>
    <mergeCell ref="B46:E46"/>
    <mergeCell ref="A47:E47"/>
    <mergeCell ref="A49:G49"/>
    <mergeCell ref="B51:F51"/>
    <mergeCell ref="B52:F52"/>
    <mergeCell ref="B53:F53"/>
    <mergeCell ref="B54:F54"/>
    <mergeCell ref="B55:F55"/>
    <mergeCell ref="B34:E34"/>
    <mergeCell ref="B35:E35"/>
    <mergeCell ref="A36:E36"/>
    <mergeCell ref="B38:E38"/>
    <mergeCell ref="B39:E39"/>
    <mergeCell ref="B40:E40"/>
    <mergeCell ref="B41:E41"/>
    <mergeCell ref="B42:E42"/>
    <mergeCell ref="B43:E43"/>
    <mergeCell ref="B22:D22"/>
    <mergeCell ref="B23:F23"/>
    <mergeCell ref="B24:F24"/>
    <mergeCell ref="B26:F26"/>
    <mergeCell ref="B27:F27"/>
    <mergeCell ref="A29:F29"/>
    <mergeCell ref="A31:G31"/>
    <mergeCell ref="B32:E32"/>
    <mergeCell ref="B33:E33"/>
    <mergeCell ref="B15:E15"/>
    <mergeCell ref="F15:G15"/>
    <mergeCell ref="B16:E16"/>
    <mergeCell ref="F16:G16"/>
    <mergeCell ref="B17:E17"/>
    <mergeCell ref="F17:G17"/>
    <mergeCell ref="A19:G19"/>
    <mergeCell ref="B20:F20"/>
    <mergeCell ref="B21:D21"/>
    <mergeCell ref="A10:G10"/>
    <mergeCell ref="B11:E11"/>
    <mergeCell ref="F11:G11"/>
    <mergeCell ref="B12:E12"/>
    <mergeCell ref="F12:G12"/>
    <mergeCell ref="B13:E13"/>
    <mergeCell ref="F13:G13"/>
    <mergeCell ref="B14:E14"/>
    <mergeCell ref="F14:G14"/>
    <mergeCell ref="A1:G1"/>
    <mergeCell ref="A2:G2"/>
    <mergeCell ref="A3:G3"/>
    <mergeCell ref="A4:G4"/>
    <mergeCell ref="A5:G5"/>
    <mergeCell ref="A6:G6"/>
    <mergeCell ref="A7:G7"/>
    <mergeCell ref="A8:G8"/>
    <mergeCell ref="A9:G9"/>
  </mergeCells>
  <pageMargins left="0.51181102362204722" right="0.51181102362204722" top="0.78740157480314954" bottom="0.78740157480314954" header="0.31496062000000014" footer="0.31496062000000014"/>
  <pageSetup paperSize="9" scale="69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K147"/>
  <sheetViews>
    <sheetView showGridLines="0" workbookViewId="0">
      <selection activeCell="B1" sqref="B1:I15"/>
    </sheetView>
  </sheetViews>
  <sheetFormatPr defaultRowHeight="15" x14ac:dyDescent="0.25"/>
  <cols>
    <col min="1" max="1" width="3.85546875" customWidth="1"/>
    <col min="2" max="2" width="5.42578125" style="29" customWidth="1"/>
    <col min="3" max="5" width="20.7109375" style="29" customWidth="1"/>
    <col min="6" max="8" width="10.7109375" style="29" customWidth="1"/>
    <col min="9" max="9" width="10.7109375" style="1" customWidth="1"/>
    <col min="11" max="11" width="12.7109375" bestFit="1" customWidth="1"/>
  </cols>
  <sheetData>
    <row r="1" spans="2:11" x14ac:dyDescent="0.25">
      <c r="B1" s="8"/>
      <c r="C1" s="8"/>
      <c r="D1" s="8"/>
      <c r="E1" s="8"/>
      <c r="F1" s="8"/>
      <c r="G1" s="8"/>
      <c r="H1" s="8"/>
    </row>
    <row r="2" spans="2:11" ht="14.25" customHeight="1" x14ac:dyDescent="0.25">
      <c r="B2" s="8"/>
      <c r="C2" s="252"/>
      <c r="D2" s="252" t="s">
        <v>175</v>
      </c>
      <c r="E2" s="252" t="s">
        <v>176</v>
      </c>
      <c r="F2" s="252" t="s">
        <v>177</v>
      </c>
      <c r="G2" s="8"/>
      <c r="H2" s="8"/>
    </row>
    <row r="3" spans="2:11" x14ac:dyDescent="0.25">
      <c r="B3" s="8"/>
      <c r="C3" s="253" t="s">
        <v>178</v>
      </c>
      <c r="D3" s="254">
        <v>0</v>
      </c>
      <c r="E3" s="255">
        <v>0</v>
      </c>
      <c r="F3" s="254">
        <f>D3*E3</f>
        <v>0</v>
      </c>
      <c r="G3" s="8"/>
      <c r="H3" s="8"/>
    </row>
    <row r="4" spans="2:11" x14ac:dyDescent="0.25">
      <c r="B4" s="8"/>
      <c r="C4" s="8"/>
      <c r="D4" s="8"/>
      <c r="E4" s="8"/>
      <c r="F4" s="8"/>
      <c r="G4" s="8"/>
      <c r="H4" s="8"/>
    </row>
    <row r="5" spans="2:11" x14ac:dyDescent="0.25">
      <c r="B5" s="8"/>
      <c r="C5" s="8"/>
      <c r="D5" s="8"/>
      <c r="E5" s="8"/>
      <c r="F5" s="8"/>
      <c r="G5" s="8"/>
      <c r="H5" s="8"/>
    </row>
    <row r="6" spans="2:11" x14ac:dyDescent="0.25">
      <c r="B6" s="8"/>
      <c r="C6" s="8"/>
      <c r="D6" s="8"/>
      <c r="E6" s="8"/>
      <c r="F6" s="8"/>
      <c r="G6" s="8"/>
      <c r="H6" s="8"/>
    </row>
    <row r="7" spans="2:11" x14ac:dyDescent="0.25">
      <c r="B7" s="8"/>
      <c r="C7" s="8"/>
      <c r="D7" s="8"/>
      <c r="E7" s="8"/>
      <c r="F7" s="8"/>
      <c r="G7" s="8"/>
      <c r="H7" s="8"/>
    </row>
    <row r="8" spans="2:11" x14ac:dyDescent="0.25">
      <c r="B8" s="8"/>
      <c r="C8" s="8"/>
      <c r="D8" s="8"/>
      <c r="E8" s="8"/>
      <c r="F8" s="8"/>
      <c r="G8" s="8"/>
      <c r="H8" s="8"/>
    </row>
    <row r="9" spans="2:11" ht="25.5" x14ac:dyDescent="0.25">
      <c r="B9" s="7" t="s">
        <v>179</v>
      </c>
      <c r="C9" s="506" t="s">
        <v>180</v>
      </c>
      <c r="D9" s="506"/>
      <c r="E9" s="7" t="s">
        <v>181</v>
      </c>
      <c r="F9" s="7" t="s">
        <v>182</v>
      </c>
      <c r="G9" s="7" t="s">
        <v>183</v>
      </c>
      <c r="H9" s="7" t="s">
        <v>184</v>
      </c>
      <c r="I9" s="5" t="s">
        <v>185</v>
      </c>
    </row>
    <row r="10" spans="2:11" x14ac:dyDescent="0.25">
      <c r="B10" s="256">
        <v>1</v>
      </c>
      <c r="C10" s="507" t="s">
        <v>186</v>
      </c>
      <c r="D10" s="507"/>
      <c r="E10" s="257" t="s">
        <v>187</v>
      </c>
      <c r="F10" s="257">
        <v>2</v>
      </c>
      <c r="G10" s="258">
        <v>0</v>
      </c>
      <c r="H10" s="258">
        <f t="shared" ref="H10:H14" si="0">G10*F10</f>
        <v>0</v>
      </c>
      <c r="I10" s="258">
        <f t="shared" ref="I10:I12" si="1">H10/6</f>
        <v>0</v>
      </c>
    </row>
    <row r="11" spans="2:11" x14ac:dyDescent="0.25">
      <c r="B11" s="259">
        <v>2</v>
      </c>
      <c r="C11" s="508" t="s">
        <v>188</v>
      </c>
      <c r="D11" s="508"/>
      <c r="E11" s="260" t="s">
        <v>187</v>
      </c>
      <c r="F11" s="260">
        <v>1</v>
      </c>
      <c r="G11" s="261">
        <v>0</v>
      </c>
      <c r="H11" s="261">
        <f t="shared" si="0"/>
        <v>0</v>
      </c>
      <c r="I11" s="261">
        <f t="shared" si="1"/>
        <v>0</v>
      </c>
    </row>
    <row r="12" spans="2:11" x14ac:dyDescent="0.25">
      <c r="B12" s="262">
        <v>3</v>
      </c>
      <c r="C12" s="509" t="s">
        <v>189</v>
      </c>
      <c r="D12" s="509"/>
      <c r="E12" s="263" t="s">
        <v>187</v>
      </c>
      <c r="F12" s="263">
        <v>2</v>
      </c>
      <c r="G12" s="264">
        <v>0</v>
      </c>
      <c r="H12" s="258">
        <f t="shared" si="0"/>
        <v>0</v>
      </c>
      <c r="I12" s="258">
        <f t="shared" si="1"/>
        <v>0</v>
      </c>
    </row>
    <row r="13" spans="2:11" x14ac:dyDescent="0.25">
      <c r="B13" s="265">
        <v>4</v>
      </c>
      <c r="C13" s="510" t="s">
        <v>190</v>
      </c>
      <c r="D13" s="510"/>
      <c r="E13" s="266" t="s">
        <v>191</v>
      </c>
      <c r="F13" s="266">
        <v>1</v>
      </c>
      <c r="G13" s="267">
        <v>0</v>
      </c>
      <c r="H13" s="261">
        <f t="shared" si="0"/>
        <v>0</v>
      </c>
      <c r="I13" s="261">
        <f t="shared" ref="I13:I14" si="2">H13/12</f>
        <v>0</v>
      </c>
    </row>
    <row r="14" spans="2:11" x14ac:dyDescent="0.25">
      <c r="B14" s="262">
        <v>5</v>
      </c>
      <c r="C14" s="509" t="s">
        <v>192</v>
      </c>
      <c r="D14" s="509"/>
      <c r="E14" s="263" t="s">
        <v>191</v>
      </c>
      <c r="F14" s="263">
        <v>1</v>
      </c>
      <c r="G14" s="264">
        <v>0</v>
      </c>
      <c r="H14" s="258">
        <f t="shared" si="0"/>
        <v>0</v>
      </c>
      <c r="I14" s="258">
        <f t="shared" si="2"/>
        <v>0</v>
      </c>
    </row>
    <row r="15" spans="2:11" x14ac:dyDescent="0.25">
      <c r="B15" s="511" t="s">
        <v>193</v>
      </c>
      <c r="C15" s="511"/>
      <c r="D15" s="511"/>
      <c r="E15" s="511"/>
      <c r="F15" s="511"/>
      <c r="G15" s="511"/>
      <c r="H15" s="511"/>
      <c r="I15" s="268">
        <f>SUM(I10:I14)</f>
        <v>0</v>
      </c>
      <c r="K15" s="196"/>
    </row>
    <row r="16" spans="2:11" x14ac:dyDescent="0.25">
      <c r="B16" s="8"/>
      <c r="C16" s="8"/>
      <c r="D16" s="8"/>
      <c r="E16" s="8"/>
      <c r="F16" s="8"/>
      <c r="G16" s="8"/>
      <c r="H16" s="8"/>
    </row>
    <row r="17" spans="2:8" x14ac:dyDescent="0.25">
      <c r="G17" s="8"/>
      <c r="H17" s="8"/>
    </row>
    <row r="18" spans="2:8" x14ac:dyDescent="0.25">
      <c r="G18" s="8"/>
      <c r="H18" s="8"/>
    </row>
    <row r="19" spans="2:8" x14ac:dyDescent="0.25">
      <c r="G19" s="8"/>
      <c r="H19" s="8"/>
    </row>
    <row r="20" spans="2:8" x14ac:dyDescent="0.25">
      <c r="G20" s="25"/>
      <c r="H20" s="25"/>
    </row>
    <row r="21" spans="2:8" x14ac:dyDescent="0.25">
      <c r="G21" s="8"/>
      <c r="H21" s="8"/>
    </row>
    <row r="22" spans="2:8" x14ac:dyDescent="0.25">
      <c r="G22" s="8"/>
      <c r="H22" s="8"/>
    </row>
    <row r="23" spans="2:8" x14ac:dyDescent="0.25">
      <c r="C23" s="30"/>
      <c r="D23" s="30"/>
      <c r="E23" s="30"/>
      <c r="F23" s="30"/>
      <c r="G23" s="31"/>
      <c r="H23" s="31"/>
    </row>
    <row r="24" spans="2:8" x14ac:dyDescent="0.25">
      <c r="B24" s="269"/>
      <c r="C24" s="30"/>
      <c r="D24" s="30"/>
      <c r="E24" s="30"/>
      <c r="F24" s="30"/>
      <c r="G24" s="30"/>
      <c r="H24" s="32"/>
    </row>
    <row r="25" spans="2:8" x14ac:dyDescent="0.25">
      <c r="B25" s="8"/>
      <c r="C25" s="8"/>
      <c r="D25" s="8"/>
      <c r="E25" s="8"/>
      <c r="F25" s="8"/>
      <c r="G25" s="8"/>
      <c r="H25" s="8"/>
    </row>
    <row r="26" spans="2:8" x14ac:dyDescent="0.25">
      <c r="B26" s="36"/>
      <c r="C26" s="36"/>
      <c r="D26" s="36"/>
      <c r="E26" s="36"/>
      <c r="F26" s="36"/>
      <c r="G26" s="36"/>
      <c r="H26" s="39"/>
    </row>
    <row r="27" spans="2:8" x14ac:dyDescent="0.25">
      <c r="B27" s="40"/>
      <c r="C27" s="36"/>
      <c r="D27" s="36"/>
      <c r="E27" s="36"/>
      <c r="F27" s="36"/>
      <c r="G27" s="40"/>
      <c r="H27" s="42"/>
    </row>
    <row r="28" spans="2:8" x14ac:dyDescent="0.25">
      <c r="B28" s="40"/>
      <c r="C28" s="36"/>
      <c r="D28" s="36"/>
      <c r="E28" s="36"/>
      <c r="F28" s="36"/>
      <c r="G28" s="270"/>
      <c r="H28" s="42"/>
    </row>
    <row r="29" spans="2:8" x14ac:dyDescent="0.25">
      <c r="B29" s="40"/>
      <c r="C29" s="36"/>
      <c r="D29" s="36"/>
      <c r="E29" s="36"/>
      <c r="F29" s="36"/>
      <c r="G29" s="36"/>
      <c r="H29" s="42"/>
    </row>
    <row r="30" spans="2:8" x14ac:dyDescent="0.25">
      <c r="B30" s="40"/>
      <c r="C30" s="271"/>
      <c r="D30" s="271"/>
      <c r="E30" s="271"/>
      <c r="F30" s="271"/>
      <c r="G30" s="271"/>
      <c r="H30" s="42"/>
    </row>
    <row r="31" spans="2:8" x14ac:dyDescent="0.25">
      <c r="B31" s="40"/>
      <c r="C31" s="271"/>
      <c r="D31" s="271"/>
      <c r="E31" s="272"/>
      <c r="F31" s="271"/>
      <c r="G31" s="272"/>
      <c r="H31" s="42"/>
    </row>
    <row r="32" spans="2:8" x14ac:dyDescent="0.25">
      <c r="B32" s="40"/>
      <c r="C32" s="53"/>
      <c r="D32" s="53"/>
      <c r="E32" s="53"/>
      <c r="F32" s="53"/>
      <c r="G32" s="53"/>
      <c r="H32" s="42"/>
    </row>
    <row r="33" spans="2:8" x14ac:dyDescent="0.25">
      <c r="B33" s="40"/>
      <c r="C33" s="36"/>
      <c r="D33" s="36"/>
      <c r="E33" s="36"/>
      <c r="F33" s="36"/>
      <c r="G33" s="36"/>
      <c r="H33" s="42"/>
    </row>
    <row r="34" spans="2:8" x14ac:dyDescent="0.25">
      <c r="B34" s="40"/>
      <c r="C34" s="15"/>
      <c r="D34" s="15"/>
      <c r="E34" s="272"/>
      <c r="F34" s="15"/>
      <c r="G34" s="273"/>
      <c r="H34" s="38"/>
    </row>
    <row r="35" spans="2:8" x14ac:dyDescent="0.25">
      <c r="B35" s="36"/>
      <c r="C35" s="36"/>
      <c r="D35" s="36"/>
      <c r="E35" s="36"/>
      <c r="F35" s="36"/>
      <c r="G35" s="36"/>
      <c r="H35" s="39"/>
    </row>
    <row r="36" spans="2:8" x14ac:dyDescent="0.25">
      <c r="H36" s="50"/>
    </row>
    <row r="37" spans="2:8" x14ac:dyDescent="0.25">
      <c r="B37" s="8"/>
      <c r="C37" s="8"/>
      <c r="D37" s="8"/>
      <c r="E37" s="8"/>
      <c r="F37" s="8"/>
      <c r="G37" s="8"/>
      <c r="H37" s="8"/>
    </row>
    <row r="38" spans="2:8" x14ac:dyDescent="0.25">
      <c r="B38" s="36"/>
      <c r="C38" s="36"/>
      <c r="D38" s="36"/>
      <c r="E38" s="36"/>
      <c r="F38" s="36"/>
      <c r="G38" s="36"/>
      <c r="H38" s="39"/>
    </row>
    <row r="39" spans="2:8" x14ac:dyDescent="0.25">
      <c r="B39" s="40"/>
      <c r="C39" s="40"/>
      <c r="D39" s="40"/>
      <c r="E39" s="40"/>
      <c r="F39" s="40"/>
      <c r="G39" s="41"/>
      <c r="H39" s="42"/>
    </row>
    <row r="40" spans="2:8" x14ac:dyDescent="0.25">
      <c r="B40" s="40"/>
      <c r="C40" s="40"/>
      <c r="D40" s="40"/>
      <c r="E40" s="40"/>
      <c r="F40" s="40"/>
      <c r="G40" s="41"/>
      <c r="H40" s="42"/>
    </row>
    <row r="44" spans="2:8" x14ac:dyDescent="0.25">
      <c r="B44" s="36"/>
      <c r="C44" s="36"/>
      <c r="D44" s="36"/>
      <c r="E44" s="36"/>
      <c r="F44" s="36"/>
      <c r="G44" s="36"/>
      <c r="H44" s="39"/>
    </row>
    <row r="45" spans="2:8" x14ac:dyDescent="0.25">
      <c r="B45" s="40"/>
      <c r="C45" s="40"/>
      <c r="D45" s="40"/>
      <c r="E45" s="40"/>
      <c r="F45" s="40"/>
      <c r="G45" s="41"/>
      <c r="H45" s="42"/>
    </row>
    <row r="46" spans="2:8" x14ac:dyDescent="0.25">
      <c r="B46" s="40"/>
      <c r="C46" s="40"/>
      <c r="D46" s="40"/>
      <c r="E46" s="40"/>
      <c r="F46" s="40"/>
      <c r="G46" s="41"/>
      <c r="H46" s="42"/>
    </row>
    <row r="47" spans="2:8" x14ac:dyDescent="0.25">
      <c r="B47" s="40"/>
      <c r="C47" s="40"/>
      <c r="D47" s="40"/>
      <c r="E47" s="40"/>
      <c r="F47" s="40"/>
      <c r="G47" s="41"/>
      <c r="H47" s="42"/>
    </row>
    <row r="48" spans="2:8" x14ac:dyDescent="0.25">
      <c r="B48" s="40"/>
      <c r="C48" s="40"/>
      <c r="D48" s="40"/>
      <c r="E48" s="40"/>
      <c r="F48" s="40"/>
      <c r="G48" s="41"/>
      <c r="H48" s="42"/>
    </row>
    <row r="49" spans="2:8" x14ac:dyDescent="0.25">
      <c r="B49" s="40"/>
      <c r="C49" s="44"/>
      <c r="D49" s="44"/>
      <c r="E49" s="44"/>
      <c r="F49" s="44"/>
      <c r="G49" s="41"/>
      <c r="H49" s="42"/>
    </row>
    <row r="50" spans="2:8" x14ac:dyDescent="0.25">
      <c r="B50" s="40"/>
      <c r="C50" s="40"/>
      <c r="D50" s="40"/>
      <c r="E50" s="40"/>
      <c r="F50" s="40"/>
      <c r="G50" s="41"/>
      <c r="H50" s="42"/>
    </row>
    <row r="51" spans="2:8" x14ac:dyDescent="0.25">
      <c r="B51" s="40"/>
      <c r="C51" s="44"/>
      <c r="D51" s="45"/>
      <c r="E51" s="44"/>
      <c r="F51" s="46"/>
      <c r="G51" s="41"/>
      <c r="H51" s="42"/>
    </row>
    <row r="52" spans="2:8" x14ac:dyDescent="0.25">
      <c r="B52" s="40"/>
      <c r="C52" s="40"/>
      <c r="D52" s="40"/>
      <c r="E52" s="40"/>
      <c r="F52" s="40"/>
      <c r="G52" s="41"/>
      <c r="H52" s="42"/>
    </row>
    <row r="53" spans="2:8" x14ac:dyDescent="0.25">
      <c r="B53" s="36"/>
      <c r="C53" s="36"/>
      <c r="D53" s="36"/>
      <c r="E53" s="36"/>
      <c r="F53" s="36"/>
      <c r="G53" s="43"/>
      <c r="H53" s="39"/>
    </row>
    <row r="54" spans="2:8" x14ac:dyDescent="0.25">
      <c r="B54" s="40"/>
      <c r="C54" s="40"/>
      <c r="D54" s="40"/>
      <c r="E54" s="40"/>
      <c r="F54" s="40"/>
      <c r="G54" s="40"/>
      <c r="H54" s="42"/>
    </row>
    <row r="55" spans="2:8" x14ac:dyDescent="0.25">
      <c r="B55" s="36"/>
      <c r="C55" s="36"/>
      <c r="D55" s="36"/>
      <c r="E55" s="36"/>
      <c r="F55" s="36"/>
      <c r="G55" s="36"/>
      <c r="H55" s="39"/>
    </row>
    <row r="56" spans="2:8" x14ac:dyDescent="0.25">
      <c r="B56" s="40"/>
      <c r="C56" s="40"/>
      <c r="D56" s="40"/>
      <c r="E56" s="40"/>
      <c r="F56" s="40"/>
      <c r="G56" s="40"/>
      <c r="H56" s="47"/>
    </row>
    <row r="57" spans="2:8" x14ac:dyDescent="0.25">
      <c r="B57" s="40"/>
      <c r="C57" s="40"/>
      <c r="D57" s="40"/>
      <c r="E57" s="40"/>
      <c r="F57" s="40"/>
      <c r="G57" s="40"/>
      <c r="H57" s="42"/>
    </row>
    <row r="58" spans="2:8" x14ac:dyDescent="0.25">
      <c r="B58" s="40"/>
      <c r="C58" s="40"/>
      <c r="D58" s="40"/>
      <c r="E58" s="40"/>
      <c r="F58" s="40"/>
      <c r="G58" s="40"/>
      <c r="H58" s="42"/>
    </row>
    <row r="59" spans="2:8" x14ac:dyDescent="0.25">
      <c r="B59" s="40"/>
      <c r="C59" s="40"/>
      <c r="D59" s="40"/>
      <c r="E59" s="40"/>
      <c r="F59" s="40"/>
      <c r="G59" s="40"/>
      <c r="H59" s="42"/>
    </row>
    <row r="60" spans="2:8" x14ac:dyDescent="0.25">
      <c r="B60" s="40"/>
      <c r="C60" s="40"/>
      <c r="D60" s="40"/>
      <c r="E60" s="40"/>
      <c r="F60" s="40"/>
      <c r="G60" s="40"/>
      <c r="H60" s="42"/>
    </row>
    <row r="61" spans="2:8" x14ac:dyDescent="0.25">
      <c r="B61" s="36"/>
      <c r="C61" s="36"/>
      <c r="D61" s="36"/>
      <c r="E61" s="36"/>
      <c r="F61" s="36"/>
      <c r="G61" s="36"/>
      <c r="H61" s="39"/>
    </row>
    <row r="62" spans="2:8" x14ac:dyDescent="0.25">
      <c r="C62" s="30"/>
      <c r="D62" s="48"/>
      <c r="E62" s="49"/>
      <c r="F62" s="49"/>
      <c r="G62" s="49"/>
      <c r="H62" s="32"/>
    </row>
    <row r="63" spans="2:8" x14ac:dyDescent="0.25">
      <c r="B63" s="36"/>
      <c r="C63" s="36"/>
      <c r="D63" s="36"/>
      <c r="E63" s="36"/>
      <c r="F63" s="36"/>
      <c r="G63" s="36"/>
      <c r="H63" s="39"/>
    </row>
    <row r="64" spans="2:8" x14ac:dyDescent="0.25">
      <c r="C64" s="30"/>
      <c r="D64" s="30"/>
      <c r="E64" s="30"/>
      <c r="F64" s="30"/>
      <c r="G64" s="30"/>
      <c r="H64" s="32"/>
    </row>
    <row r="65" spans="2:8" x14ac:dyDescent="0.25">
      <c r="C65" s="30"/>
      <c r="D65" s="30"/>
      <c r="E65" s="30"/>
      <c r="F65" s="30"/>
      <c r="G65" s="30"/>
      <c r="H65" s="32"/>
    </row>
    <row r="66" spans="2:8" x14ac:dyDescent="0.25">
      <c r="C66" s="30"/>
      <c r="D66" s="30"/>
      <c r="E66" s="30"/>
      <c r="F66" s="30"/>
      <c r="G66" s="30"/>
      <c r="H66" s="32"/>
    </row>
    <row r="67" spans="2:8" x14ac:dyDescent="0.25">
      <c r="B67" s="36"/>
      <c r="C67" s="36"/>
      <c r="D67" s="36"/>
      <c r="E67" s="36"/>
      <c r="F67" s="36"/>
      <c r="G67" s="36"/>
      <c r="H67" s="39"/>
    </row>
    <row r="68" spans="2:8" x14ac:dyDescent="0.25">
      <c r="C68" s="30"/>
      <c r="D68" s="48"/>
      <c r="E68" s="49"/>
      <c r="F68" s="49"/>
      <c r="G68" s="49"/>
      <c r="H68" s="32"/>
    </row>
    <row r="69" spans="2:8" x14ac:dyDescent="0.25">
      <c r="B69" s="8"/>
      <c r="C69" s="8"/>
      <c r="D69" s="8"/>
      <c r="E69" s="8"/>
      <c r="F69" s="8"/>
      <c r="G69" s="8"/>
      <c r="H69" s="8"/>
    </row>
    <row r="70" spans="2:8" x14ac:dyDescent="0.25">
      <c r="B70" s="36"/>
      <c r="C70" s="36"/>
      <c r="D70" s="36"/>
      <c r="E70" s="36"/>
      <c r="F70" s="36"/>
      <c r="G70" s="36"/>
      <c r="H70" s="39"/>
    </row>
    <row r="71" spans="2:8" x14ac:dyDescent="0.25">
      <c r="B71" s="40"/>
      <c r="C71" s="40"/>
      <c r="D71" s="40"/>
      <c r="E71" s="40"/>
      <c r="F71" s="40"/>
      <c r="G71" s="41"/>
      <c r="H71" s="42"/>
    </row>
    <row r="72" spans="2:8" x14ac:dyDescent="0.25">
      <c r="B72" s="40"/>
      <c r="C72" s="40"/>
      <c r="D72" s="40"/>
      <c r="E72" s="40"/>
      <c r="F72" s="46"/>
      <c r="G72" s="41"/>
      <c r="H72" s="42"/>
    </row>
    <row r="73" spans="2:8" x14ac:dyDescent="0.25">
      <c r="B73" s="40"/>
      <c r="C73" s="40"/>
      <c r="D73" s="40"/>
      <c r="E73" s="40"/>
      <c r="F73" s="40"/>
      <c r="G73" s="41"/>
      <c r="H73" s="42"/>
    </row>
    <row r="74" spans="2:8" x14ac:dyDescent="0.25">
      <c r="B74" s="40"/>
      <c r="C74" s="40"/>
      <c r="D74" s="40"/>
      <c r="E74" s="40"/>
      <c r="F74" s="40"/>
      <c r="G74" s="41"/>
      <c r="H74" s="42"/>
    </row>
    <row r="75" spans="2:8" x14ac:dyDescent="0.25">
      <c r="B75" s="40"/>
      <c r="C75" s="40"/>
      <c r="D75" s="40"/>
      <c r="E75" s="40"/>
      <c r="F75" s="40"/>
      <c r="G75" s="41"/>
      <c r="H75" s="42"/>
    </row>
    <row r="76" spans="2:8" ht="14.25" customHeight="1" x14ac:dyDescent="0.25">
      <c r="B76" s="40"/>
      <c r="C76" s="40"/>
      <c r="D76" s="40"/>
      <c r="E76" s="40"/>
      <c r="F76" s="40"/>
      <c r="G76" s="41"/>
      <c r="H76" s="42"/>
    </row>
    <row r="77" spans="2:8" ht="14.25" customHeight="1" x14ac:dyDescent="0.25">
      <c r="B77" s="40"/>
      <c r="C77" s="40"/>
      <c r="D77" s="40"/>
      <c r="E77" s="40"/>
      <c r="F77" s="40"/>
      <c r="G77" s="41"/>
      <c r="H77" s="42"/>
    </row>
    <row r="78" spans="2:8" ht="14.25" customHeight="1" x14ac:dyDescent="0.25">
      <c r="B78" s="36"/>
      <c r="C78" s="36"/>
      <c r="D78" s="36"/>
      <c r="E78" s="36"/>
      <c r="F78" s="36"/>
      <c r="G78" s="43"/>
      <c r="H78" s="39"/>
    </row>
    <row r="79" spans="2:8" x14ac:dyDescent="0.25">
      <c r="H79" s="50"/>
    </row>
    <row r="80" spans="2:8" x14ac:dyDescent="0.25">
      <c r="B80" s="8"/>
      <c r="C80" s="8"/>
      <c r="D80" s="8"/>
      <c r="E80" s="8"/>
      <c r="F80" s="8"/>
      <c r="G80" s="8"/>
      <c r="H80" s="8"/>
    </row>
    <row r="81" spans="2:8" x14ac:dyDescent="0.25">
      <c r="B81" s="36"/>
      <c r="C81" s="36"/>
      <c r="D81" s="36"/>
      <c r="E81" s="36"/>
      <c r="F81" s="36"/>
      <c r="G81" s="36"/>
      <c r="H81" s="39"/>
    </row>
    <row r="82" spans="2:8" x14ac:dyDescent="0.25">
      <c r="B82" s="44"/>
      <c r="C82" s="44"/>
      <c r="D82" s="44"/>
      <c r="E82" s="44"/>
      <c r="F82" s="44"/>
      <c r="G82" s="44"/>
      <c r="H82" s="42"/>
    </row>
    <row r="83" spans="2:8" x14ac:dyDescent="0.25">
      <c r="B83" s="40"/>
      <c r="C83" s="40"/>
      <c r="D83" s="40"/>
      <c r="E83" s="40"/>
      <c r="F83" s="40"/>
      <c r="G83" s="41"/>
      <c r="H83" s="42"/>
    </row>
    <row r="84" spans="2:8" x14ac:dyDescent="0.25">
      <c r="B84" s="40"/>
      <c r="C84" s="40"/>
      <c r="D84" s="40"/>
      <c r="E84" s="40"/>
      <c r="F84" s="40"/>
      <c r="G84" s="41"/>
      <c r="H84" s="42"/>
    </row>
    <row r="85" spans="2:8" x14ac:dyDescent="0.25">
      <c r="B85" s="40"/>
      <c r="C85" s="40"/>
      <c r="D85" s="40"/>
      <c r="E85" s="40"/>
      <c r="F85" s="51"/>
      <c r="G85" s="41"/>
      <c r="H85" s="42"/>
    </row>
    <row r="86" spans="2:8" x14ac:dyDescent="0.25">
      <c r="B86" s="40"/>
      <c r="C86" s="44"/>
      <c r="D86" s="44"/>
      <c r="E86" s="44"/>
      <c r="F86" s="51"/>
      <c r="G86" s="41"/>
      <c r="H86" s="42"/>
    </row>
    <row r="87" spans="2:8" x14ac:dyDescent="0.25">
      <c r="B87" s="40"/>
      <c r="C87" s="40"/>
      <c r="D87" s="40"/>
      <c r="E87" s="40"/>
      <c r="F87" s="52"/>
      <c r="G87" s="41"/>
      <c r="H87" s="42"/>
    </row>
    <row r="88" spans="2:8" x14ac:dyDescent="0.25">
      <c r="B88" s="40"/>
      <c r="C88" s="44"/>
      <c r="D88" s="44"/>
      <c r="E88" s="44"/>
      <c r="F88" s="51"/>
      <c r="G88" s="41"/>
      <c r="H88" s="42"/>
    </row>
    <row r="89" spans="2:8" x14ac:dyDescent="0.25">
      <c r="B89" s="40"/>
      <c r="C89" s="40"/>
      <c r="D89" s="40"/>
      <c r="E89" s="40"/>
      <c r="F89" s="46"/>
      <c r="G89" s="41"/>
      <c r="H89" s="42"/>
    </row>
    <row r="90" spans="2:8" x14ac:dyDescent="0.25">
      <c r="B90" s="40"/>
      <c r="C90" s="44"/>
      <c r="D90" s="44"/>
      <c r="E90" s="44"/>
      <c r="F90" s="46"/>
      <c r="G90" s="41"/>
      <c r="H90" s="42"/>
    </row>
    <row r="91" spans="2:8" x14ac:dyDescent="0.25">
      <c r="B91" s="40"/>
      <c r="C91" s="40"/>
      <c r="D91" s="40"/>
      <c r="E91" s="40"/>
      <c r="F91" s="46"/>
      <c r="G91" s="41"/>
      <c r="H91" s="42"/>
    </row>
    <row r="92" spans="2:8" x14ac:dyDescent="0.25">
      <c r="B92" s="40"/>
      <c r="C92" s="40"/>
      <c r="D92" s="40"/>
      <c r="E92" s="40"/>
      <c r="F92" s="40"/>
      <c r="G92" s="41"/>
      <c r="H92" s="42"/>
    </row>
    <row r="93" spans="2:8" x14ac:dyDescent="0.25">
      <c r="B93" s="53"/>
      <c r="C93" s="53"/>
      <c r="D93" s="53"/>
      <c r="E93" s="53"/>
      <c r="F93" s="53"/>
      <c r="G93" s="53"/>
      <c r="H93" s="39"/>
    </row>
    <row r="94" spans="2:8" x14ac:dyDescent="0.25">
      <c r="B94" s="36"/>
      <c r="C94" s="36"/>
      <c r="D94" s="36"/>
      <c r="E94" s="36"/>
      <c r="F94" s="36"/>
      <c r="G94" s="36"/>
      <c r="H94" s="39"/>
    </row>
    <row r="95" spans="2:8" x14ac:dyDescent="0.25">
      <c r="B95" s="40"/>
      <c r="H95" s="39"/>
    </row>
    <row r="96" spans="2:8" x14ac:dyDescent="0.25">
      <c r="B96" s="40"/>
      <c r="H96" s="39"/>
    </row>
    <row r="97" spans="2:8" x14ac:dyDescent="0.25">
      <c r="B97" s="8"/>
      <c r="C97" s="8"/>
      <c r="D97" s="8"/>
      <c r="E97" s="8"/>
      <c r="F97" s="8"/>
      <c r="G97" s="8"/>
      <c r="H97" s="39"/>
    </row>
    <row r="98" spans="2:8" x14ac:dyDescent="0.25">
      <c r="B98" s="40"/>
      <c r="C98" s="40"/>
      <c r="D98" s="40"/>
      <c r="E98" s="40"/>
      <c r="F98" s="40"/>
      <c r="G98" s="40"/>
      <c r="H98" s="42"/>
    </row>
    <row r="99" spans="2:8" x14ac:dyDescent="0.25">
      <c r="B99" s="40"/>
      <c r="C99" s="40"/>
      <c r="D99" s="40"/>
      <c r="E99" s="40"/>
      <c r="F99" s="40"/>
      <c r="G99" s="40"/>
      <c r="H99" s="42"/>
    </row>
    <row r="100" spans="2:8" x14ac:dyDescent="0.25">
      <c r="B100" s="36"/>
      <c r="C100" s="36"/>
      <c r="D100" s="36"/>
      <c r="E100" s="36"/>
      <c r="F100" s="36"/>
      <c r="G100" s="36"/>
      <c r="H100" s="39"/>
    </row>
    <row r="101" spans="2:8" x14ac:dyDescent="0.25">
      <c r="B101" s="40"/>
      <c r="C101" s="36"/>
      <c r="D101" s="36"/>
      <c r="E101" s="36"/>
      <c r="F101" s="36"/>
      <c r="G101" s="43"/>
      <c r="H101" s="39"/>
    </row>
    <row r="102" spans="2:8" x14ac:dyDescent="0.25">
      <c r="B102" s="8"/>
      <c r="C102" s="8"/>
      <c r="D102" s="8"/>
      <c r="E102" s="8"/>
      <c r="F102" s="8"/>
      <c r="G102" s="8"/>
      <c r="H102" s="8"/>
    </row>
    <row r="103" spans="2:8" x14ac:dyDescent="0.25">
      <c r="B103" s="36"/>
      <c r="C103" s="36"/>
      <c r="D103" s="36"/>
      <c r="E103" s="36"/>
      <c r="F103" s="36"/>
      <c r="G103" s="36"/>
      <c r="H103" s="39"/>
    </row>
    <row r="104" spans="2:8" x14ac:dyDescent="0.25">
      <c r="B104" s="40"/>
      <c r="C104" s="40"/>
      <c r="D104" s="40"/>
      <c r="E104" s="40"/>
      <c r="F104" s="40"/>
      <c r="G104" s="40"/>
      <c r="H104" s="42"/>
    </row>
    <row r="105" spans="2:8" x14ac:dyDescent="0.25">
      <c r="B105" s="40"/>
      <c r="C105" s="40"/>
      <c r="D105" s="40"/>
      <c r="E105" s="40"/>
      <c r="F105" s="40"/>
      <c r="G105" s="40"/>
      <c r="H105" s="42"/>
    </row>
    <row r="106" spans="2:8" x14ac:dyDescent="0.25">
      <c r="B106" s="40"/>
      <c r="C106" s="40"/>
      <c r="D106" s="40"/>
      <c r="E106" s="40"/>
      <c r="F106" s="40"/>
      <c r="G106" s="40"/>
      <c r="H106" s="42"/>
    </row>
    <row r="107" spans="2:8" x14ac:dyDescent="0.25">
      <c r="B107" s="40"/>
      <c r="C107" s="40"/>
      <c r="D107" s="40"/>
      <c r="E107" s="40"/>
      <c r="F107" s="40"/>
      <c r="G107" s="40"/>
      <c r="H107" s="42"/>
    </row>
    <row r="108" spans="2:8" x14ac:dyDescent="0.25">
      <c r="B108" s="40"/>
      <c r="C108" s="36"/>
      <c r="D108" s="36"/>
      <c r="E108" s="36"/>
      <c r="F108" s="36"/>
      <c r="G108" s="36"/>
      <c r="H108" s="39"/>
    </row>
    <row r="109" spans="2:8" x14ac:dyDescent="0.25">
      <c r="H109" s="50"/>
    </row>
    <row r="110" spans="2:8" x14ac:dyDescent="0.25">
      <c r="B110" s="36"/>
      <c r="C110" s="36"/>
      <c r="D110" s="36"/>
      <c r="E110" s="36"/>
      <c r="F110" s="36"/>
      <c r="G110" s="36"/>
      <c r="H110" s="39"/>
    </row>
    <row r="111" spans="2:8" x14ac:dyDescent="0.25">
      <c r="B111" s="40"/>
      <c r="C111" s="40"/>
      <c r="D111" s="40"/>
      <c r="E111" s="40"/>
      <c r="F111" s="40"/>
      <c r="G111" s="40"/>
      <c r="H111" s="42"/>
    </row>
    <row r="112" spans="2:8" x14ac:dyDescent="0.25">
      <c r="B112" s="40"/>
      <c r="C112" s="40"/>
      <c r="D112" s="40"/>
      <c r="E112" s="40"/>
      <c r="F112" s="40"/>
      <c r="G112" s="40"/>
      <c r="H112" s="42"/>
    </row>
    <row r="113" spans="2:8" x14ac:dyDescent="0.25">
      <c r="B113" s="40"/>
      <c r="C113" s="40"/>
      <c r="D113" s="40"/>
      <c r="E113" s="40"/>
      <c r="F113" s="40"/>
      <c r="G113" s="40"/>
      <c r="H113" s="42"/>
    </row>
    <row r="114" spans="2:8" x14ac:dyDescent="0.25">
      <c r="B114" s="40"/>
      <c r="C114" s="40"/>
      <c r="D114" s="40"/>
      <c r="E114" s="40"/>
      <c r="F114" s="40"/>
      <c r="G114" s="40"/>
      <c r="H114" s="42"/>
    </row>
    <row r="115" spans="2:8" x14ac:dyDescent="0.25">
      <c r="B115" s="40"/>
      <c r="C115" s="40"/>
      <c r="D115" s="40"/>
      <c r="E115" s="40"/>
      <c r="F115" s="40"/>
      <c r="G115" s="40"/>
      <c r="H115" s="42"/>
    </row>
    <row r="116" spans="2:8" x14ac:dyDescent="0.25">
      <c r="B116" s="56"/>
      <c r="C116" s="56"/>
      <c r="D116" s="56"/>
      <c r="E116" s="56"/>
      <c r="F116" s="56"/>
      <c r="G116" s="56"/>
      <c r="H116" s="39"/>
    </row>
    <row r="117" spans="2:8" x14ac:dyDescent="0.25">
      <c r="C117" s="51"/>
      <c r="D117" s="46"/>
      <c r="E117" s="57"/>
      <c r="F117" s="57"/>
      <c r="G117" s="57"/>
      <c r="H117" s="38"/>
    </row>
    <row r="118" spans="2:8" x14ac:dyDescent="0.25">
      <c r="B118" s="8"/>
      <c r="C118" s="8"/>
      <c r="D118" s="8"/>
      <c r="E118" s="8"/>
      <c r="F118" s="8"/>
      <c r="G118" s="8"/>
      <c r="H118" s="8"/>
    </row>
    <row r="119" spans="2:8" x14ac:dyDescent="0.25">
      <c r="B119" s="36"/>
      <c r="C119" s="36"/>
      <c r="D119" s="36"/>
      <c r="E119" s="36"/>
      <c r="F119" s="36"/>
      <c r="G119" s="36"/>
      <c r="H119" s="39"/>
    </row>
    <row r="120" spans="2:8" x14ac:dyDescent="0.25">
      <c r="B120" s="40"/>
      <c r="C120" s="40"/>
      <c r="D120" s="40"/>
      <c r="E120" s="40"/>
      <c r="F120" s="40"/>
      <c r="G120" s="46"/>
      <c r="H120" s="42"/>
    </row>
    <row r="121" spans="2:8" x14ac:dyDescent="0.25">
      <c r="B121" s="40"/>
      <c r="C121" s="40"/>
      <c r="D121" s="40"/>
      <c r="E121" s="40"/>
      <c r="F121" s="40"/>
      <c r="G121" s="46"/>
      <c r="H121" s="42"/>
    </row>
    <row r="122" spans="2:8" x14ac:dyDescent="0.25">
      <c r="B122" s="40"/>
      <c r="C122" s="40"/>
      <c r="D122" s="40"/>
      <c r="E122" s="40"/>
      <c r="F122" s="40"/>
      <c r="G122" s="41"/>
      <c r="H122" s="42"/>
    </row>
    <row r="123" spans="2:8" x14ac:dyDescent="0.25">
      <c r="B123" s="40"/>
      <c r="C123" s="40"/>
      <c r="D123" s="40"/>
      <c r="E123" s="58"/>
      <c r="F123" s="46"/>
      <c r="G123" s="41"/>
      <c r="H123" s="42"/>
    </row>
    <row r="124" spans="2:8" x14ac:dyDescent="0.25">
      <c r="B124" s="40"/>
      <c r="C124" s="40"/>
      <c r="D124" s="40"/>
      <c r="E124" s="58"/>
      <c r="F124" s="46"/>
      <c r="G124" s="41"/>
      <c r="H124" s="42"/>
    </row>
    <row r="125" spans="2:8" x14ac:dyDescent="0.25">
      <c r="B125" s="40"/>
      <c r="C125" s="40"/>
      <c r="D125" s="40"/>
      <c r="E125" s="40"/>
      <c r="F125" s="51"/>
      <c r="G125" s="41"/>
      <c r="H125" s="42"/>
    </row>
    <row r="126" spans="2:8" x14ac:dyDescent="0.25">
      <c r="B126" s="40"/>
      <c r="C126" s="40"/>
      <c r="D126" s="40"/>
      <c r="E126" s="58"/>
      <c r="F126" s="46"/>
      <c r="G126" s="41"/>
      <c r="H126" s="42"/>
    </row>
    <row r="127" spans="2:8" x14ac:dyDescent="0.25">
      <c r="B127" s="36"/>
      <c r="C127" s="36"/>
      <c r="D127" s="36"/>
      <c r="E127" s="36"/>
      <c r="F127" s="36"/>
      <c r="G127" s="36"/>
      <c r="H127" s="39"/>
    </row>
    <row r="128" spans="2:8" x14ac:dyDescent="0.25">
      <c r="B128" s="44"/>
      <c r="C128" s="44"/>
      <c r="D128" s="44"/>
      <c r="E128" s="44"/>
      <c r="F128" s="44"/>
      <c r="G128" s="44"/>
      <c r="H128" s="60"/>
    </row>
    <row r="129" spans="2:8" x14ac:dyDescent="0.25">
      <c r="B129" s="61"/>
      <c r="C129" s="61"/>
      <c r="D129" s="61"/>
      <c r="E129" s="61"/>
      <c r="G129" s="62"/>
      <c r="H129" s="63"/>
    </row>
    <row r="130" spans="2:8" x14ac:dyDescent="0.25">
      <c r="B130" s="61"/>
      <c r="C130" s="61"/>
      <c r="D130" s="61"/>
      <c r="E130" s="61"/>
      <c r="G130" s="61"/>
      <c r="H130" s="63"/>
    </row>
    <row r="131" spans="2:8" x14ac:dyDescent="0.25">
      <c r="C131" s="61"/>
      <c r="D131" s="61"/>
      <c r="E131" s="61"/>
      <c r="G131" s="62"/>
      <c r="H131" s="63"/>
    </row>
    <row r="132" spans="2:8" x14ac:dyDescent="0.25">
      <c r="B132" s="61"/>
      <c r="C132" s="61"/>
      <c r="D132" s="61"/>
      <c r="E132" s="61"/>
      <c r="G132" s="62"/>
      <c r="H132" s="63"/>
    </row>
    <row r="133" spans="2:8" x14ac:dyDescent="0.25">
      <c r="B133" s="61"/>
      <c r="C133" s="61"/>
      <c r="D133" s="61"/>
      <c r="E133" s="61"/>
      <c r="G133" s="62"/>
      <c r="H133" s="63"/>
    </row>
    <row r="134" spans="2:8" x14ac:dyDescent="0.25">
      <c r="B134" s="61"/>
      <c r="C134" s="61"/>
      <c r="D134" s="61"/>
      <c r="E134" s="61"/>
      <c r="G134" s="62"/>
      <c r="H134" s="63"/>
    </row>
    <row r="135" spans="2:8" x14ac:dyDescent="0.25">
      <c r="B135" s="61"/>
      <c r="C135" s="61"/>
      <c r="D135" s="61"/>
      <c r="E135" s="61"/>
      <c r="G135" s="62"/>
      <c r="H135" s="63"/>
    </row>
    <row r="136" spans="2:8" x14ac:dyDescent="0.25">
      <c r="B136" s="61"/>
      <c r="C136" s="61"/>
      <c r="D136" s="61"/>
      <c r="E136" s="61"/>
      <c r="G136" s="62"/>
      <c r="H136" s="63"/>
    </row>
    <row r="137" spans="2:8" x14ac:dyDescent="0.25">
      <c r="B137" s="61"/>
      <c r="C137" s="61"/>
      <c r="D137" s="61"/>
      <c r="E137" s="61"/>
      <c r="G137" s="62"/>
      <c r="H137" s="63"/>
    </row>
    <row r="138" spans="2:8" x14ac:dyDescent="0.25">
      <c r="B138" s="8"/>
      <c r="C138" s="8"/>
      <c r="D138" s="8"/>
      <c r="E138" s="8"/>
      <c r="F138" s="8"/>
      <c r="G138" s="8"/>
      <c r="H138" s="8"/>
    </row>
    <row r="139" spans="2:8" x14ac:dyDescent="0.25">
      <c r="B139" s="36"/>
      <c r="C139" s="36"/>
      <c r="D139" s="36"/>
      <c r="E139" s="36"/>
      <c r="F139" s="36"/>
      <c r="G139" s="36"/>
      <c r="H139" s="39"/>
    </row>
    <row r="140" spans="2:8" x14ac:dyDescent="0.25">
      <c r="B140" s="40"/>
      <c r="C140" s="40"/>
      <c r="D140" s="40"/>
      <c r="E140" s="40"/>
      <c r="F140" s="40"/>
      <c r="G140" s="40"/>
      <c r="H140" s="42"/>
    </row>
    <row r="141" spans="2:8" x14ac:dyDescent="0.25">
      <c r="B141" s="40"/>
      <c r="C141" s="40"/>
      <c r="D141" s="40"/>
      <c r="E141" s="40"/>
      <c r="F141" s="40"/>
      <c r="G141" s="40"/>
      <c r="H141" s="42"/>
    </row>
    <row r="142" spans="2:8" x14ac:dyDescent="0.25">
      <c r="B142" s="40"/>
      <c r="C142" s="40"/>
      <c r="D142" s="40"/>
      <c r="E142" s="40"/>
      <c r="F142" s="40"/>
      <c r="G142" s="40"/>
      <c r="H142" s="42"/>
    </row>
    <row r="143" spans="2:8" x14ac:dyDescent="0.25">
      <c r="B143" s="40"/>
      <c r="C143" s="40"/>
      <c r="D143" s="40"/>
      <c r="E143" s="40"/>
      <c r="F143" s="40"/>
      <c r="G143" s="40"/>
      <c r="H143" s="42"/>
    </row>
    <row r="144" spans="2:8" x14ac:dyDescent="0.25">
      <c r="B144" s="40"/>
      <c r="C144" s="40"/>
      <c r="D144" s="40"/>
      <c r="E144" s="40"/>
      <c r="F144" s="40"/>
      <c r="G144" s="40"/>
      <c r="H144" s="42"/>
    </row>
    <row r="145" spans="2:8" x14ac:dyDescent="0.25">
      <c r="B145" s="40"/>
      <c r="C145" s="40"/>
      <c r="D145" s="40"/>
      <c r="E145" s="40"/>
      <c r="F145" s="40"/>
      <c r="G145" s="40"/>
      <c r="H145" s="42"/>
    </row>
    <row r="146" spans="2:8" x14ac:dyDescent="0.25">
      <c r="B146" s="40"/>
      <c r="C146" s="36"/>
      <c r="D146" s="36"/>
      <c r="E146" s="36"/>
      <c r="F146" s="36"/>
      <c r="G146" s="36"/>
      <c r="H146" s="39"/>
    </row>
    <row r="147" spans="2:8" x14ac:dyDescent="0.25">
      <c r="B147" s="40"/>
      <c r="C147" s="36"/>
      <c r="D147" s="36"/>
      <c r="E147" s="36"/>
      <c r="F147" s="36"/>
      <c r="G147" s="36"/>
      <c r="H147" s="39"/>
    </row>
  </sheetData>
  <mergeCells count="7">
    <mergeCell ref="C14:D14"/>
    <mergeCell ref="B15:H15"/>
    <mergeCell ref="C9:D9"/>
    <mergeCell ref="C10:D10"/>
    <mergeCell ref="C11:D11"/>
    <mergeCell ref="C12:D12"/>
    <mergeCell ref="C13:D13"/>
  </mergeCells>
  <pageMargins left="0.51181102362204722" right="0.51181102362204722" top="0.78740157480314954" bottom="0.78740157480314954" header="0.31496062000000014" footer="0.31496062000000014"/>
  <pageSetup paperSize="9" scale="83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PORTARIA 12 X 36 DIURNO</vt:lpstr>
      <vt:lpstr>PORTARIA 12 X 36 NOTURNO</vt:lpstr>
      <vt:lpstr>PORTARIA 6 HORAS</vt:lpstr>
      <vt:lpstr>UNIFORMES</vt:lpstr>
      <vt:lpstr>'PORTARIA 12 X 36 DIURNO'!Area_de_impressao</vt:lpstr>
      <vt:lpstr>'PORTARIA 12 X 36 NOTURNO'!Area_de_impressao</vt:lpstr>
      <vt:lpstr>'PORTARIA 6 HORAS'!Area_de_impressao</vt:lpstr>
      <vt:lpstr>UNIFORMES!Area_de_impressao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Robson RD. Dutra</dc:creator>
  <cp:lastModifiedBy>Giovana Ferreira</cp:lastModifiedBy>
  <cp:revision>20</cp:revision>
  <cp:lastPrinted>2025-09-01T14:59:39Z</cp:lastPrinted>
  <dcterms:created xsi:type="dcterms:W3CDTF">2024-07-25T18:00:45Z</dcterms:created>
  <dcterms:modified xsi:type="dcterms:W3CDTF">2025-09-01T14:59:43Z</dcterms:modified>
</cp:coreProperties>
</file>